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Inputs &amp; Assumptions" sheetId="1" r:id="rId5"/>
    <sheet name="5-Year Projection" sheetId="2" r:id="rId6"/>
    <sheet name="Equity Analysis" sheetId="3" r:id="rId7"/>
    <sheet name="Backdoor Roth" sheetId="4" r:id="rId8"/>
    <sheet name="Rental &amp; K-1" sheetId="5" r:id="rId9"/>
    <sheet name="W-4 Planning" sheetId="6" r:id="rId10"/>
    <sheet name="IRS Sources" sheetId="7" r:id="rId11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<sst xmlns="http://schemas.openxmlformats.org/spreadsheetml/2006/main" uniqueCount="246">
  <si>
    <t>Mark Anthony - 2026 Tax Projection Inputs (as of Sept. 1, 2026)</t>
  </si>
  <si>
    <t>Input</t>
  </si>
  <si>
    <t>2026 Value</t>
  </si>
  <si>
    <t>Treatment / Assumption</t>
  </si>
  <si>
    <t>Source / Note</t>
  </si>
  <si>
    <t>Filing status</t>
  </si>
  <si>
    <t>Married Filing Jointly</t>
  </si>
  <si>
    <t>Assumed joint return</t>
  </si>
  <si>
    <t>User facts</t>
  </si>
  <si>
    <t>Mark age</t>
  </si>
  <si>
    <t>Age 50 catch-up potentially available for 401(k)/IRA</t>
  </si>
  <si>
    <t>Laura age</t>
  </si>
  <si>
    <t>No age-50 catch-up assumed for 2026 unless she turns 50 by year-end</t>
  </si>
  <si>
    <t>Mark salary</t>
  </si>
  <si>
    <t>W-2 wages before retirement/HSA deferrals</t>
  </si>
  <si>
    <t>Laura salary</t>
  </si>
  <si>
    <t>W-2 wages before retirement deferrals</t>
  </si>
  <si>
    <t>S'otality estimated company value</t>
  </si>
  <si>
    <t>Private-company estimate; not a substitute for formal FMV/409A valuation</t>
  </si>
  <si>
    <t>Mark equity percentage</t>
  </si>
  <si>
    <t>0.05% equity</t>
  </si>
  <si>
    <t>Implied equity value</t>
  </si>
  <si>
    <t>Company value x equity percentage</t>
  </si>
  <si>
    <t>Calculated</t>
  </si>
  <si>
    <t>Equity effective date</t>
  </si>
  <si>
    <t>09/30/2026</t>
  </si>
  <si>
    <t>Working assumption: substantially vested/transferable on this date</t>
  </si>
  <si>
    <t>User facts; award agreement needed</t>
  </si>
  <si>
    <t>Equity compensation included in 2026 model</t>
  </si>
  <si>
    <t>Working scenario only: full implied value treated as compensation if vested and received for services</t>
  </si>
  <si>
    <t>IRS Pub. 525</t>
  </si>
  <si>
    <t>Mark 401(k) balance</t>
  </si>
  <si>
    <t>Balance does not itself create current tax</t>
  </si>
  <si>
    <t>Laura 401(k) balance</t>
  </si>
  <si>
    <t>Mark 2026 401(k) deferral</t>
  </si>
  <si>
    <t>Assumes $24,500 regular + $8,000 age-50 catch-up</t>
  </si>
  <si>
    <t>IRS 2026 limits</t>
  </si>
  <si>
    <t>Laura 2026 401(k) deferral</t>
  </si>
  <si>
    <t>Assumes regular 2026 maximum; update if actual differs</t>
  </si>
  <si>
    <t>Family HSA contribution</t>
  </si>
  <si>
    <t>Assumes eligible family HDHP coverage and full-year HSA eligibility</t>
  </si>
  <si>
    <t>IRS Pub. 969</t>
  </si>
  <si>
    <t>Mark requested backdoor Roth amount</t>
  </si>
  <si>
    <t>Requested amount exceeds 2026 IRA contribution limit if this is a new IRA contribution</t>
  </si>
  <si>
    <t>Mark maximum 2026 IRA contribution</t>
  </si>
  <si>
    <t>$7,500 + $1,100 age-50 catch-up</t>
  </si>
  <si>
    <t>IRS 2026 IRA limit</t>
  </si>
  <si>
    <t>Laura maximum 2026 IRA contribution</t>
  </si>
  <si>
    <t>Age 49 assumption; update to $8,600 if age 50 by 12/31/2026</t>
  </si>
  <si>
    <t>Fidelity growth fund balance</t>
  </si>
  <si>
    <t>Balance only; taxable dividends/gains not provided</t>
  </si>
  <si>
    <t>Fidelity taxable distributions</t>
  </si>
  <si>
    <t>Editable - enter expected 1099-DIV/1099-B taxable amount</t>
  </si>
  <si>
    <t>Missing information</t>
  </si>
  <si>
    <t>Daytona gross annual rent</t>
  </si>
  <si>
    <t>Conservative model treats stated $10,000 as taxable net because expenses were not provided</t>
  </si>
  <si>
    <t>Mark K-1 rental income</t>
  </si>
  <si>
    <t>Assumed taxable/passive for projection</t>
  </si>
  <si>
    <t>Laura K-1 rental income</t>
  </si>
  <si>
    <t>Annual wage growth</t>
  </si>
  <si>
    <t>Editable projection assumption for 2027-2030</t>
  </si>
  <si>
    <t>Planning assumption</t>
  </si>
  <si>
    <t>Annual rental/K-1 growth</t>
  </si>
  <si>
    <t>2026 MFJ standard deduction</t>
  </si>
  <si>
    <t>2026 IRS amount</t>
  </si>
  <si>
    <t>IRS Rev. Proc. 2025-32</t>
  </si>
  <si>
    <t>NIIT threshold - MFJ</t>
  </si>
  <si>
    <t>Statutory threshold; not indexed</t>
  </si>
  <si>
    <t>IRS Form 8960 / NIIT</t>
  </si>
  <si>
    <t>Mark &amp; Laura Anthony - 5-Year Federal Tax Projection</t>
  </si>
  <si>
    <t>Metric</t>
  </si>
  <si>
    <t>2026</t>
  </si>
  <si>
    <t>2027</t>
  </si>
  <si>
    <t>2028</t>
  </si>
  <si>
    <t>2029</t>
  </si>
  <si>
    <t>2030</t>
  </si>
  <si>
    <t>Notes</t>
  </si>
  <si>
    <t>3% annual growth after 2026</t>
  </si>
  <si>
    <t>Equity compensation</t>
  </si>
  <si>
    <t>One-time 2026 working scenario; award terms control</t>
  </si>
  <si>
    <t>Daytona rental income</t>
  </si>
  <si>
    <t>Expenses not provided; conservative gross=taxable assumption</t>
  </si>
  <si>
    <t>K-1 income - Mark</t>
  </si>
  <si>
    <t>3% annual growth assumption</t>
  </si>
  <si>
    <t>K-1 income - Laura</t>
  </si>
  <si>
    <t>Currently zero; enter expected taxable distributions</t>
  </si>
  <si>
    <t>Gross modeled income</t>
  </si>
  <si>
    <t>Sum of modeled income</t>
  </si>
  <si>
    <t>Mark 401(k) deferral</t>
  </si>
  <si>
    <t>Held at 2026 maximum for planning</t>
  </si>
  <si>
    <t>Laura 401(k) deferral</t>
  </si>
  <si>
    <t>HSA deduction</t>
  </si>
  <si>
    <t>Held at 2026 family limit</t>
  </si>
  <si>
    <t>Projected AGI</t>
  </si>
  <si>
    <t>Before itemized deductions/credits</t>
  </si>
  <si>
    <t>Standard deduction</t>
  </si>
  <si>
    <t>2026 law held constant through 2030</t>
  </si>
  <si>
    <t>Projected taxable income</t>
  </si>
  <si>
    <t>AGI less standard deduction</t>
  </si>
  <si>
    <t>Regular federal income tax</t>
  </si>
  <si>
    <t>2026 MFJ brackets held constant</t>
  </si>
  <si>
    <t>Estimated NIIT</t>
  </si>
  <si>
    <t>Assumes rental/K-1/Fidelity amounts are net investment income</t>
  </si>
  <si>
    <t>Projected federal income tax</t>
  </si>
  <si>
    <t>Regular income tax + estimated NIIT</t>
  </si>
  <si>
    <t>Effective federal income tax rate</t>
  </si>
  <si>
    <t>Federal income tax / gross modeled income</t>
  </si>
  <si>
    <t>S'otality Private-Company Equity - Tax Analysis</t>
  </si>
  <si>
    <t>Item</t>
  </si>
  <si>
    <t>Working value</t>
  </si>
  <si>
    <t>Tax significance</t>
  </si>
  <si>
    <t>Action needed</t>
  </si>
  <si>
    <t>Company estimated value</t>
  </si>
  <si>
    <t>Private-company estimate only</t>
  </si>
  <si>
    <t>Obtain award agreement and formal FMV/409A valuation</t>
  </si>
  <si>
    <t>Equity percentage</t>
  </si>
  <si>
    <t>0.05%</t>
  </si>
  <si>
    <t>Confirm exact share/unit count and fully diluted percentage</t>
  </si>
  <si>
    <t>Implied value</t>
  </si>
  <si>
    <t>0.05% x $200 million = $100,000</t>
  </si>
  <si>
    <t>Not necessarily tax FMV</t>
  </si>
  <si>
    <t>Effective date</t>
  </si>
  <si>
    <t>Tax timing depends on award type and vesting</t>
  </si>
  <si>
    <t>Confirm restricted stock, RSU, option, profits interest, etc.</t>
  </si>
  <si>
    <t>2026 compensation scenario</t>
  </si>
  <si>
    <t>Model assumes $100,000 ordinary compensation if property becomes substantially vested and Mark paid $0</t>
  </si>
  <si>
    <t>Replace with actual W-2/award tax treatment</t>
  </si>
  <si>
    <t>83(b) election</t>
  </si>
  <si>
    <t>Unknown</t>
  </si>
  <si>
    <t>Potentially relevant only for restricted property; generally due within 30 days of transfer</t>
  </si>
  <si>
    <t>Immediate legal/tax review if restricted stock</t>
  </si>
  <si>
    <t>Backdoor Roth - 2026 Check</t>
  </si>
  <si>
    <t>Person</t>
  </si>
  <si>
    <t>Planned amount</t>
  </si>
  <si>
    <t>2026 IRA contribution limit</t>
  </si>
  <si>
    <t>Result / key issue</t>
  </si>
  <si>
    <t>Mark</t>
  </si>
  <si>
    <t>If $20,000 is a NEW 2026 IRA contribution, it exceeds the limit by $11,400. A conversion itself is not capped by the IRA contribution limit.</t>
  </si>
  <si>
    <t>Laura</t>
  </si>
  <si>
    <t>If $20,000 is a NEW 2026 IRA contribution, it exceeds the limit by $12,500. If Laura is age 50 by year-end, her limit would be $8,600.</t>
  </si>
  <si>
    <t>Critical pro-rata check</t>
  </si>
  <si>
    <t>Before conversion, determine each spouse's total pre-tax balances in traditional, SEP and SIMPLE IRAs. Form 8606 generally applies the conversion tax calculation across those IRA balances. 401(k) balances are not included in that IRA aggregation.</t>
  </si>
  <si>
    <t>Rental Property and K-1 Review</t>
  </si>
  <si>
    <t>Amount</t>
  </si>
  <si>
    <t>Current projection</t>
  </si>
  <si>
    <t>Tax issue</t>
  </si>
  <si>
    <t>Needed for final return</t>
  </si>
  <si>
    <t>Daytona Beach home gross rent</t>
  </si>
  <si>
    <t>Rented ~10 months and personally used ~2 months. Personal use appears likely to exceed greater of 14 days or 10% of rental days, so vacation-home allocation/limits may apply.</t>
  </si>
  <si>
    <t>Rental days, personal days, mortgage interest, tax, insurance, repairs, management fees, depreciation schedule</t>
  </si>
  <si>
    <t>Mark rental K-1</t>
  </si>
  <si>
    <t>Assumed taxable/passive; actual K-1 boxes and passive loss carryovers control.</t>
  </si>
  <si>
    <t>2026 Schedule K-1 and prior passive loss carryovers</t>
  </si>
  <si>
    <t>Laura rental K-1</t>
  </si>
  <si>
    <t>Combined modeled rental/K-1 income</t>
  </si>
  <si>
    <t>Used in NIIT estimate as a conservative passive-income assumption.</t>
  </si>
  <si>
    <t>Confirm entity type and material participation</t>
  </si>
  <si>
    <t>2026 W-4 / IRS Tax Withholding Estimator Planning - Estimated YTD through Sept. 1</t>
  </si>
  <si>
    <t>Estimator input</t>
  </si>
  <si>
    <t>Combined</t>
  </si>
  <si>
    <t>Status</t>
  </si>
  <si>
    <t>Method / assumption</t>
  </si>
  <si>
    <t>Annual gross wages</t>
  </si>
  <si>
    <t>Known</t>
  </si>
  <si>
    <t>User-provided annual salaries</t>
  </si>
  <si>
    <t>Estimated YTD gross wages</t>
  </si>
  <si>
    <t>Estimated</t>
  </si>
  <si>
    <t>244/365 of annual salary</t>
  </si>
  <si>
    <t>Estimated YTD 401(k) deferrals</t>
  </si>
  <si>
    <t>244/365 of modeled annual 401(k) deferrals</t>
  </si>
  <si>
    <t>Estimated YTD HSA payroll deduction</t>
  </si>
  <si>
    <t>Assumed Mark makes the family HSA contribution through payroll</t>
  </si>
  <si>
    <t>Estimated YTD federal taxable wages</t>
  </si>
  <si>
    <t>Gross wages less modeled 401(k); Mark also less modeled HSA</t>
  </si>
  <si>
    <t>Estimated YTD federal income tax withheld</t>
  </si>
  <si>
    <t>2026 Pub. 15-T MFJ Step 2 checkbox method, prorated through Sept. 1</t>
  </si>
  <si>
    <t>Annualized withholding at current modeled payroll</t>
  </si>
  <si>
    <t>Before special handling of Sept. 30 equity compensation</t>
  </si>
  <si>
    <t>Equity compensation YTD at Sept. 1</t>
  </si>
  <si>
    <t>Known timing</t>
  </si>
  <si>
    <t>Equity effective Sept. 30, so excluded from Sept. 1 YTD</t>
  </si>
  <si>
    <t>Projected equity compensation after Sept. 1</t>
  </si>
  <si>
    <t>Working scenario</t>
  </si>
  <si>
    <t>0.05% x $200M; actual tax value/timing depends on award terms</t>
  </si>
  <si>
    <t>Projected 2026 federal income tax</t>
  </si>
  <si>
    <t>Projection</t>
  </si>
  <si>
    <t>From 5-Year Projection tab</t>
  </si>
  <si>
    <t>Estimated remaining federal tax less annualized wage withholding</t>
  </si>
  <si>
    <t>Planning gap</t>
  </si>
  <si>
    <t>Not the final W-4 adjustment; equity withholding and estimated payments may reduce it</t>
  </si>
  <si>
    <t>IRS tool</t>
  </si>
  <si>
    <t>Tax Withholding Estimator</t>
  </si>
  <si>
    <t>https://apps.irs.gov/app/tax-withholding-estimator/</t>
  </si>
  <si>
    <t>Purpose</t>
  </si>
  <si>
    <t>Compare projected tax with current withholding and decide whether to submit revised Form W-4.</t>
  </si>
  <si>
    <t>https://www.irs.gov/payments/tax-withholding</t>
  </si>
  <si>
    <t>YTD ESTIMATE ASSUMPTIONS - replace with actual paystub figures when available</t>
  </si>
  <si>
    <t>As-of date</t>
  </si>
  <si>
    <t>09/01/2026</t>
  </si>
  <si>
    <t>244 calendar days of 365 = 66.85% of year</t>
  </si>
  <si>
    <t>Pay assumption</t>
  </si>
  <si>
    <t>Even throughout year</t>
  </si>
  <si>
    <t>No unpaid leave, mid-year raise, bonus, commissions, or irregular payroll assumed</t>
  </si>
  <si>
    <t>W-4 assumption</t>
  </si>
  <si>
    <t>MFJ + Step 2 checkbox</t>
  </si>
  <si>
    <t>Both spouses work; used 2026 IRS Publication 15-T Step 2 checkbox schedule</t>
  </si>
  <si>
    <t>Credits on W-4 Step 3</t>
  </si>
  <si>
    <t>$0</t>
  </si>
  <si>
    <t>Adult children not assumed as qualifying dependents based only on facts provided</t>
  </si>
  <si>
    <t>Additional W-4 withholding Step 4(c)</t>
  </si>
  <si>
    <t>No existing additional withholding amount was provided</t>
  </si>
  <si>
    <t>IRS References Used</t>
  </si>
  <si>
    <t>Topic</t>
  </si>
  <si>
    <t>IRS URL</t>
  </si>
  <si>
    <t>What it supports</t>
  </si>
  <si>
    <t>2026 tax brackets &amp; standard deduction</t>
  </si>
  <si>
    <t>https://www.irs.gov/newsroom/irs-releases-tax-inflation-adjustments-for-tax-year-2026-including-amendments-from-the-one-big-beautiful-bill</t>
  </si>
  <si>
    <t>MFJ standard deduction $32,200 and 2026 tax brackets</t>
  </si>
  <si>
    <t>2026 retirement limits</t>
  </si>
  <si>
    <t>https://www.irs.gov/newsroom/401k-limit-increases-to-24500-for-2026-ira-limit-increases-to-7500</t>
  </si>
  <si>
    <t>401(k) $24,500; catch-up $8,000; IRA $7,500; IRA catch-up $1,100</t>
  </si>
  <si>
    <t>IRA contribution limits</t>
  </si>
  <si>
    <t>https://www.irs.gov/retirement-plans/plan-participant-employee/retirement-topics-ira-contribution-limits</t>
  </si>
  <si>
    <t>2026 IRA total $7,500 or $8,600 age 50+</t>
  </si>
  <si>
    <t>Form 8606 / Roth conversion</t>
  </si>
  <si>
    <t>https://www.irs.gov/instructions/i8606</t>
  </si>
  <si>
    <t>Nondeductible IRA contributions and Roth conversions</t>
  </si>
  <si>
    <t>Restricted property / equity compensation</t>
  </si>
  <si>
    <t>https://www.irs.gov/publications/p525</t>
  </si>
  <si>
    <t>Compensation property, vesting, restricted property and 83(b) concepts</t>
  </si>
  <si>
    <t>Vacation rental rules</t>
  </si>
  <si>
    <t>https://www.irs.gov/publications/p527</t>
  </si>
  <si>
    <t>Personal-use/rental allocation and vacation-home rules</t>
  </si>
  <si>
    <t>NIIT</t>
  </si>
  <si>
    <t>https://www.irs.gov/individuals/net-investment-income-tax</t>
  </si>
  <si>
    <t>3.8% NIIT and $250,000 MFJ threshold</t>
  </si>
  <si>
    <t>HSA limits</t>
  </si>
  <si>
    <t>https://www.irs.gov/publications/p969</t>
  </si>
  <si>
    <t>2026 family HSA limit $8,750</t>
  </si>
  <si>
    <t>Dependents</t>
  </si>
  <si>
    <t>https://www.irs.gov/credits-deductions/individuals/dependents</t>
  </si>
  <si>
    <t>Qualifying child/relative tests</t>
  </si>
  <si>
    <t>IRS online withholding estimator</t>
  </si>
  <si>
    <t>2026 federal withholding methods</t>
  </si>
  <si>
    <t>https://www.irs.gov/publications/p15t</t>
  </si>
  <si>
    <t>2026 Publication 15-T percentage method tables used for modeled YTD withholding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</si>
</sst>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$&quot;#,##0;(&quot;$&quot;#,##0);&quot;--&quot;"/>
    <numFmt numFmtId="60" formatCode="0.0%"/>
  </numFmts>
  <fonts count="11">
    <font>
      <sz val="11"/>
      <color indexed="8"/>
      <name val="Carlito"/>
    </font>
    <font>
      <sz val="12"/>
      <color indexed="8"/>
      <name val="Helvetica Neue"/>
    </font>
    <font>
      <sz val="15"/>
      <color indexed="8"/>
      <name val="Calibri"/>
    </font>
    <font>
      <b val="1"/>
      <sz val="15"/>
      <color indexed="9"/>
      <name val="Carlito"/>
    </font>
    <font>
      <b val="1"/>
      <sz val="11"/>
      <color indexed="8"/>
      <name val="Carlito"/>
    </font>
    <font>
      <sz val="11"/>
      <color indexed="13"/>
      <name val="Carlito"/>
    </font>
    <font>
      <sz val="11"/>
      <color indexed="16"/>
      <name val="Carlito"/>
    </font>
    <font>
      <sz val="10"/>
      <color indexed="8"/>
      <name val="Calibri"/>
    </font>
    <font>
      <sz val="18"/>
      <color indexed="8"/>
      <name val="Calibri"/>
    </font>
    <font>
      <b val="1"/>
      <sz val="18"/>
      <color indexed="8"/>
      <name val="Calibri"/>
    </font>
    <font>
      <b val="1"/>
      <sz val="11"/>
      <color indexed="9"/>
      <name val="Carlito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20"/>
        <bgColor auto="1"/>
      </patternFill>
    </fill>
  </fills>
  <borders count="16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3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 wrapText="1"/>
    </xf>
    <xf numFmtId="0" fontId="3" fillId="2" borderId="2" applyNumberFormat="0" applyFont="1" applyFill="1" applyBorder="1" applyAlignment="1" applyProtection="0">
      <alignment horizontal="left" vertical="center" wrapText="1"/>
    </xf>
    <xf numFmtId="0" fontId="0" borderId="3" applyNumberFormat="0" applyFont="1" applyFill="0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 wrapText="1"/>
    </xf>
    <xf numFmtId="0" fontId="0" borderId="5" applyNumberFormat="0" applyFont="1" applyFill="0" applyBorder="1" applyAlignment="1" applyProtection="0">
      <alignment vertical="bottom"/>
    </xf>
    <xf numFmtId="49" fontId="4" fillId="4" borderId="6" applyNumberFormat="1" applyFont="1" applyFill="1" applyBorder="1" applyAlignment="1" applyProtection="0">
      <alignment horizontal="center" vertical="center" wrapText="1"/>
    </xf>
    <xf numFmtId="49" fontId="4" fillId="4" borderId="7" applyNumberFormat="1" applyFont="1" applyFill="1" applyBorder="1" applyAlignment="1" applyProtection="0">
      <alignment horizontal="center" vertical="center" wrapText="1"/>
    </xf>
    <xf numFmtId="49" fontId="0" fillId="3" borderId="8" applyNumberFormat="1" applyFont="1" applyFill="1" applyBorder="1" applyAlignment="1" applyProtection="0">
      <alignment vertical="bottom" wrapText="1"/>
    </xf>
    <xf numFmtId="49" fontId="5" fillId="5" borderId="7" applyNumberFormat="1" applyFont="1" applyFill="1" applyBorder="1" applyAlignment="1" applyProtection="0">
      <alignment vertical="bottom" wrapText="1"/>
    </xf>
    <xf numFmtId="49" fontId="0" fillId="3" borderId="9" applyNumberFormat="1" applyFont="1" applyFill="1" applyBorder="1" applyAlignment="1" applyProtection="0">
      <alignment vertical="bottom" wrapText="1"/>
    </xf>
    <xf numFmtId="49" fontId="0" fillId="3" borderId="10" applyNumberFormat="1" applyFont="1" applyFill="1" applyBorder="1" applyAlignment="1" applyProtection="0">
      <alignment vertical="bottom" wrapText="1"/>
    </xf>
    <xf numFmtId="49" fontId="0" fillId="3" borderId="11" applyNumberFormat="1" applyFont="1" applyFill="1" applyBorder="1" applyAlignment="1" applyProtection="0">
      <alignment vertical="bottom" wrapText="1"/>
    </xf>
    <xf numFmtId="0" fontId="5" fillId="5" borderId="7" applyNumberFormat="1" applyFont="1" applyFill="1" applyBorder="1" applyAlignment="1" applyProtection="0">
      <alignment vertical="bottom" wrapText="1"/>
    </xf>
    <xf numFmtId="49" fontId="0" fillId="3" borderId="3" applyNumberFormat="1" applyFont="1" applyFill="1" applyBorder="1" applyAlignment="1" applyProtection="0">
      <alignment vertical="bottom" wrapText="1"/>
    </xf>
    <xf numFmtId="49" fontId="0" fillId="3" borderId="5" applyNumberFormat="1" applyFont="1" applyFill="1" applyBorder="1" applyAlignment="1" applyProtection="0">
      <alignment vertical="bottom" wrapText="1"/>
    </xf>
    <xf numFmtId="59" fontId="5" fillId="5" borderId="7" applyNumberFormat="1" applyFont="1" applyFill="1" applyBorder="1" applyAlignment="1" applyProtection="0">
      <alignment vertical="bottom" wrapText="1"/>
    </xf>
    <xf numFmtId="10" fontId="5" fillId="5" borderId="7" applyNumberFormat="1" applyFont="1" applyFill="1" applyBorder="1" applyAlignment="1" applyProtection="0">
      <alignment vertical="bottom" wrapText="1"/>
    </xf>
    <xf numFmtId="59" fontId="0" fillId="5" borderId="7" applyNumberFormat="1" applyFont="1" applyFill="1" applyBorder="1" applyAlignment="1" applyProtection="0">
      <alignment vertical="bottom" wrapText="1"/>
    </xf>
    <xf numFmtId="49" fontId="0" fillId="5" borderId="7" applyNumberFormat="1" applyFont="1" applyFill="1" applyBorder="1" applyAlignment="1" applyProtection="0">
      <alignment vertical="bottom" wrapText="1"/>
    </xf>
    <xf numFmtId="60" fontId="5" fillId="5" borderId="7" applyNumberFormat="1" applyFont="1" applyFill="1" applyBorder="1" applyAlignment="1" applyProtection="0">
      <alignment vertical="bottom" wrapText="1"/>
    </xf>
    <xf numFmtId="59" fontId="5" fillId="5" borderId="12" applyNumberFormat="1" applyFont="1" applyFill="1" applyBorder="1" applyAlignment="1" applyProtection="0">
      <alignment vertical="bottom" wrapText="1"/>
    </xf>
    <xf numFmtId="0" fontId="0" applyNumberFormat="1" applyFont="1" applyFill="0" applyBorder="0" applyAlignment="1" applyProtection="0">
      <alignment vertical="bottom"/>
    </xf>
    <xf numFmtId="59" fontId="6" fillId="3" borderId="10" applyNumberFormat="1" applyFont="1" applyFill="1" applyBorder="1" applyAlignment="1" applyProtection="0">
      <alignment vertical="bottom" wrapText="1"/>
    </xf>
    <xf numFmtId="59" fontId="0" fillId="3" borderId="10" applyNumberFormat="1" applyFont="1" applyFill="1" applyBorder="1" applyAlignment="1" applyProtection="0">
      <alignment vertical="bottom" wrapText="1"/>
    </xf>
    <xf numFmtId="59" fontId="6" fillId="3" borderId="5" applyNumberFormat="1" applyFont="1" applyFill="1" applyBorder="1" applyAlignment="1" applyProtection="0">
      <alignment vertical="bottom" wrapText="1"/>
    </xf>
    <xf numFmtId="59" fontId="0" fillId="3" borderId="5" applyNumberFormat="1" applyFont="1" applyFill="1" applyBorder="1" applyAlignment="1" applyProtection="0">
      <alignment vertical="bottom" wrapText="1"/>
    </xf>
    <xf numFmtId="60" fontId="6" fillId="3" borderId="5" applyNumberFormat="1" applyFont="1" applyFill="1" applyBorder="1" applyAlignment="1" applyProtection="0">
      <alignment vertical="bottom" wrapText="1"/>
    </xf>
    <xf numFmtId="60" fontId="0" fillId="3" borderId="5" applyNumberFormat="1" applyFont="1" applyFill="1" applyBorder="1" applyAlignment="1" applyProtection="0">
      <alignment vertical="bottom" wrapText="1"/>
    </xf>
    <xf numFmtId="0" fontId="0" applyNumberFormat="1" applyFont="1" applyFill="0" applyBorder="0" applyAlignment="1" applyProtection="0">
      <alignment vertical="bottom"/>
    </xf>
    <xf numFmtId="10" fontId="0" fillId="3" borderId="5" applyNumberFormat="1" applyFont="1" applyFill="1" applyBorder="1" applyAlignment="1" applyProtection="0">
      <alignment vertical="bottom" wrapText="1"/>
    </xf>
    <xf numFmtId="0" fontId="0" applyNumberFormat="1" applyFont="1" applyFill="0" applyBorder="0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 wrapText="1"/>
    </xf>
    <xf numFmtId="0" fontId="0" applyNumberFormat="1" applyFont="1" applyFill="0" applyBorder="0" applyAlignment="1" applyProtection="0">
      <alignment vertical="bottom"/>
    </xf>
    <xf numFmtId="0" fontId="3" fillId="2" borderId="13" applyNumberFormat="0" applyFont="1" applyFill="1" applyBorder="1" applyAlignment="1" applyProtection="0">
      <alignment horizontal="left" vertical="center" wrapText="1"/>
    </xf>
    <xf numFmtId="49" fontId="4" fillId="4" borderId="14" applyNumberFormat="1" applyFont="1" applyFill="1" applyBorder="1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bottom"/>
    </xf>
    <xf numFmtId="0" fontId="0" borderId="15" applyNumberFormat="0" applyFont="1" applyFill="0" applyBorder="1" applyAlignment="1" applyProtection="0">
      <alignment vertical="bottom"/>
    </xf>
    <xf numFmtId="59" fontId="5" fillId="3" borderId="10" applyNumberFormat="1" applyFont="1" applyFill="1" applyBorder="1" applyAlignment="1" applyProtection="0">
      <alignment vertical="bottom" wrapText="1"/>
    </xf>
    <xf numFmtId="59" fontId="5" fillId="3" borderId="5" applyNumberFormat="1" applyFont="1" applyFill="1" applyBorder="1" applyAlignment="1" applyProtection="0">
      <alignment vertical="bottom" wrapText="1"/>
    </xf>
    <xf numFmtId="49" fontId="0" fillId="3" borderId="15" applyNumberFormat="1" applyFont="1" applyFill="1" applyBorder="1" applyAlignment="1" applyProtection="0">
      <alignment vertical="bottom" wrapText="1"/>
    </xf>
    <xf numFmtId="0" fontId="0" fillId="3" borderId="15" applyNumberFormat="0" applyFont="1" applyFill="1" applyBorder="1" applyAlignment="1" applyProtection="0">
      <alignment vertical="bottom" wrapText="1"/>
    </xf>
    <xf numFmtId="49" fontId="10" fillId="6" borderId="6" applyNumberFormat="1" applyFont="1" applyFill="1" applyBorder="1" applyAlignment="1" applyProtection="0">
      <alignment vertical="bottom"/>
    </xf>
    <xf numFmtId="0" fontId="10" fillId="6" borderId="7" applyNumberFormat="0" applyFont="1" applyFill="1" applyBorder="1" applyAlignment="1" applyProtection="0">
      <alignment vertical="bottom"/>
    </xf>
    <xf numFmtId="0" fontId="10" fillId="6" borderId="14" applyNumberFormat="0" applyFont="1" applyFill="1" applyBorder="1" applyAlignment="1" applyProtection="0">
      <alignment vertical="bottom"/>
    </xf>
    <xf numFmtId="49" fontId="4" fillId="5" borderId="6" applyNumberFormat="1" applyFont="1" applyFill="1" applyBorder="1" applyAlignment="1" applyProtection="0">
      <alignment vertical="bottom" wrapText="1"/>
    </xf>
    <xf numFmtId="0" fontId="0" borderId="9" applyNumberFormat="0" applyFont="1" applyFill="0" applyBorder="1" applyAlignment="1" applyProtection="0">
      <alignment vertical="bottom"/>
    </xf>
    <xf numFmtId="0" fontId="0" borderId="10" applyNumberFormat="0" applyFont="1" applyFill="0" applyBorder="1" applyAlignment="1" applyProtection="0">
      <alignment vertical="bottom"/>
    </xf>
    <xf numFmtId="49" fontId="4" fillId="5" borderId="8" applyNumberFormat="1" applyFont="1" applyFill="1" applyBorder="1" applyAlignment="1" applyProtection="0">
      <alignment vertical="bottom" wrapText="1"/>
    </xf>
    <xf numFmtId="49" fontId="0" fillId="5" borderId="12" applyNumberFormat="1" applyFont="1" applyFill="1" applyBorder="1" applyAlignment="1" applyProtection="0">
      <alignment vertical="bottom" wrapText="1"/>
    </xf>
    <xf numFmtId="0" fontId="0" applyNumberFormat="1" applyFont="1" applyFill="0" applyBorder="0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</cellXfs>
  <cellStyles count="1">
    <cellStyle name="Normal" xfId="0" builtinId="0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17365d"/>
      <rgbColor rgb="ffaaaaaa"/>
      <rgbColor rgb="ffd9eaf7"/>
      <rgbColor rgb="ff0000ff"/>
      <rgbColor rgb="fffff2cc"/>
      <rgbColor rgb="ffff0000"/>
      <rgbColor rgb="ff008000"/>
      <rgbColor rgb="ffd9d9d9"/>
      <rgbColor rgb="ff878787"/>
      <rgbColor rgb="ffcccccc"/>
      <rgbColor rgb="ff1f4e7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9" Type="http://schemas.openxmlformats.org/officeDocument/2006/relationships/worksheet" Target="worksheets/sheet5.xml"/><Relationship Id="rId10" Type="http://schemas.openxmlformats.org/officeDocument/2006/relationships/worksheet" Target="worksheets/sheet6.xml"/><Relationship Id="rId11" Type="http://schemas.openxmlformats.org/officeDocument/2006/relationships/worksheet" Target="worksheets/sheet7.xml"/></Relationships>
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1" i="0" strike="noStrike" sz="1800" u="none">
                <a:solidFill>
                  <a:srgbClr val="000000"/>
                </a:solidFill>
                <a:latin typeface="Calibri"/>
              </a:defRPr>
            </a:pPr>
            <a:r>
              <a:rPr b="1" i="0" strike="noStrike" sz="1800" u="none">
                <a:solidFill>
                  <a:srgbClr val="000000"/>
                </a:solidFill>
                <a:latin typeface="Calibri"/>
              </a:rPr>
              <a:t>Projected Federal Income Tax</a:t>
            </a:r>
          </a:p>
        </c:rich>
      </c:tx>
      <c:layout>
        <c:manualLayout>
          <c:xMode val="edge"/>
          <c:yMode val="edge"/>
          <c:x val="0.230544"/>
          <c:y val="0"/>
          <c:w val="0.538913"/>
          <c:h val="0.138283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108184"/>
          <c:y val="0.138283"/>
          <c:w val="0.886816"/>
          <c:h val="0.782937"/>
        </c:manualLayout>
      </c:layout>
      <c:lineChart>
        <c:grouping val="standard"/>
        <c:varyColors val="0"/>
        <c:ser>
          <c:idx val="0"/>
          <c:order val="0"/>
          <c:tx>
            <c:v>Series 1</c:v>
          </c:tx>
          <c:spPr>
            <a:noFill/>
            <a:ln w="38100" cap="flat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  <c:size val="6"/>
            <c:spPr>
              <a:noFill/>
              <a:ln w="38100" cap="flat">
                <a:solidFill>
                  <a:schemeClr val="accent1"/>
                </a:solidFill>
                <a:prstDash val="solid"/>
                <a:round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5"/>
              <c:pt idx="0">
                <c:v>2026</c:v>
              </c:pt>
              <c:pt idx="1">
                <c:v/>
              </c:pt>
              <c:pt idx="2">
                <c:v/>
              </c:pt>
              <c:pt idx="3">
                <c:v/>
              </c:pt>
              <c:pt idx="4">
                <c:v/>
              </c:pt>
            </c:strLit>
          </c:cat>
          <c:val>
            <c:numRef>
              <c:f>'5-Year Projection'!$C$3</c:f>
              <c:numCache>
                <c:ptCount val="1"/>
                <c:pt idx="0">
                  <c:v>2027.000000</c:v>
                </c:pt>
              </c:numCache>
            </c:numRef>
          </c:val>
          <c:smooth val="0"/>
        </c:ser>
        <c:ser>
          <c:idx val="1"/>
          <c:order val="1"/>
          <c:tx>
            <c:v>Series 2</c:v>
          </c:tx>
          <c:spPr>
            <a:noFill/>
            <a:ln w="38100" cap="flat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  <c:size val="6"/>
            <c:spPr>
              <a:noFill/>
              <a:ln w="38100" cap="flat">
                <a:solidFill>
                  <a:schemeClr val="accent2"/>
                </a:solidFill>
                <a:prstDash val="solid"/>
                <a:round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5"/>
              <c:pt idx="0">
                <c:v>2026</c:v>
              </c:pt>
              <c:pt idx="1">
                <c:v/>
              </c:pt>
              <c:pt idx="2">
                <c:v/>
              </c:pt>
              <c:pt idx="3">
                <c:v/>
              </c:pt>
              <c:pt idx="4">
                <c:v/>
              </c:pt>
            </c:strLit>
          </c:cat>
          <c:val>
            <c:numRef>
              <c:f>'5-Year Projection'!$D$3</c:f>
              <c:numCache>
                <c:ptCount val="1"/>
                <c:pt idx="0">
                  <c:v>2028.000000</c:v>
                </c:pt>
              </c:numCache>
            </c:numRef>
          </c:val>
          <c:smooth val="0"/>
        </c:ser>
        <c:ser>
          <c:idx val="2"/>
          <c:order val="2"/>
          <c:tx>
            <c:v>Series 3</c:v>
          </c:tx>
          <c:spPr>
            <a:noFill/>
            <a:ln w="38100" cap="flat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  <c:size val="6"/>
            <c:spPr>
              <a:noFill/>
              <a:ln w="38100" cap="flat">
                <a:solidFill>
                  <a:schemeClr val="accent3"/>
                </a:solidFill>
                <a:prstDash val="solid"/>
                <a:round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5"/>
              <c:pt idx="0">
                <c:v>2026</c:v>
              </c:pt>
              <c:pt idx="1">
                <c:v/>
              </c:pt>
              <c:pt idx="2">
                <c:v/>
              </c:pt>
              <c:pt idx="3">
                <c:v/>
              </c:pt>
              <c:pt idx="4">
                <c:v/>
              </c:pt>
            </c:strLit>
          </c:cat>
          <c:val>
            <c:numRef>
              <c:f>'5-Year Projection'!$E$3</c:f>
              <c:numCache>
                <c:ptCount val="1"/>
                <c:pt idx="0">
                  <c:v>2029.000000</c:v>
                </c:pt>
              </c:numCache>
            </c:numRef>
          </c:val>
          <c:smooth val="0"/>
        </c:ser>
        <c:ser>
          <c:idx val="3"/>
          <c:order val="3"/>
          <c:tx>
            <c:v>Series 4</c:v>
          </c:tx>
          <c:spPr>
            <a:noFill/>
            <a:ln w="38100" cap="flat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none"/>
            <c:size val="6"/>
            <c:spPr>
              <a:noFill/>
              <a:ln w="38100" cap="flat">
                <a:solidFill>
                  <a:schemeClr val="accent4"/>
                </a:solidFill>
                <a:prstDash val="solid"/>
                <a:round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5"/>
              <c:pt idx="0">
                <c:v>2026</c:v>
              </c:pt>
              <c:pt idx="1">
                <c:v/>
              </c:pt>
              <c:pt idx="2">
                <c:v/>
              </c:pt>
              <c:pt idx="3">
                <c:v/>
              </c:pt>
              <c:pt idx="4">
                <c:v/>
              </c:pt>
            </c:strLit>
          </c:cat>
          <c:val>
            <c:numRef>
              <c:f>'5-Year Projection'!$F$3</c:f>
              <c:numCache>
                <c:ptCount val="1"/>
                <c:pt idx="0">
                  <c:v>2030.000000</c:v>
                </c:pt>
              </c:numCache>
            </c:numRef>
          </c:val>
          <c:smooth val="0"/>
        </c:ser>
        <c:ser>
          <c:idx val="4"/>
          <c:order val="4"/>
          <c:tx>
            <c:v>Federal income tax</c:v>
          </c:tx>
          <c:spPr>
            <a:noFill/>
            <a:ln w="38100" cap="flat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  <c:size val="6"/>
            <c:spPr>
              <a:noFill/>
              <a:ln w="38100" cap="flat">
                <a:solidFill>
                  <a:schemeClr val="accent5"/>
                </a:solidFill>
                <a:prstDash val="solid"/>
                <a:round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5"/>
              <c:pt idx="0">
                <c:v>2026</c:v>
              </c:pt>
              <c:pt idx="1">
                <c:v/>
              </c:pt>
              <c:pt idx="2">
                <c:v/>
              </c:pt>
              <c:pt idx="3">
                <c:v/>
              </c:pt>
              <c:pt idx="4">
                <c:v/>
              </c:pt>
            </c:strLit>
          </c:cat>
          <c:val>
            <c:numRef>
              <c:f>'5-Year Projection'!$B$20:$F$20</c:f>
              <c:numCache>
                <c:ptCount val="5"/>
                <c:pt idx="0">
                  <c:v>91468.000000</c:v>
                </c:pt>
                <c:pt idx="1">
                  <c:v>68705.000000</c:v>
                </c:pt>
                <c:pt idx="2">
                  <c:v>71915.510000</c:v>
                </c:pt>
                <c:pt idx="3">
                  <c:v>75222.335300</c:v>
                </c:pt>
                <c:pt idx="4">
                  <c:v>78628.365359</c:v>
                </c:pt>
              </c:numCache>
            </c:numRef>
          </c:val>
          <c:smooth val="0"/>
        </c:ser>
        <c:marker val="1"/>
        <c:axId val="2094734552"/>
        <c:axId val="2094734553"/>
      </c:lineChart>
      <c:catAx>
        <c:axId val="2094734552"/>
        <c:scaling>
          <c:orientation val="minMax"/>
        </c:scaling>
        <c:delete val="0"/>
        <c:axPos val="b"/>
        <c:majorGridlines>
          <c:spPr>
            <a:ln w="12700" cap="flat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low"/>
        <c:spPr>
          <a:ln w="12700" cap="flat">
            <a:solidFill>
              <a:srgbClr val="888888"/>
            </a:solidFill>
            <a:prstDash val="solid"/>
            <a:round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Calibri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12700" cap="flat">
            <a:solidFill>
              <a:srgbClr val="888888"/>
            </a:solidFill>
            <a:prstDash val="solid"/>
            <a:round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Calibri"/>
              </a:defRPr>
            </a:pPr>
          </a:p>
        </c:txPr>
        <c:crossAx val="2094734552"/>
        <c:crosses val="autoZero"/>
        <c:crossBetween val="between"/>
        <c:majorUnit val="25000"/>
        <c:minorUnit val="12500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plotVisOnly val="1"/>
    <c:dispBlanksAs val="gap"/>
  </c:chart>
  <c:spPr>
    <a:solidFill>
      <a:srgbClr val="FFFFFF"/>
    </a:solidFill>
    <a:ln w="12700" cap="flat">
      <a:solidFill>
        <a:srgbClr val="D9D9D9"/>
      </a:solidFill>
      <a:prstDash val="solid"/>
      <a:round/>
    </a:ln>
    <a:effectLst/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8</xdr:col>
      <xdr:colOff>29695</xdr:colOff>
      <xdr:row>2</xdr:row>
      <xdr:rowOff>177753</xdr:rowOff>
    </xdr:from>
    <xdr:to>
      <xdr:col>15</xdr:col>
      <xdr:colOff>530860</xdr:colOff>
      <xdr:row>16</xdr:row>
      <xdr:rowOff>97065</xdr:rowOff>
    </xdr:to>
    <xdr:graphicFrame>
      <xdr:nvGraphicFramePr>
        <xdr:cNvPr id="2" name="Chart"/>
        <xdr:cNvGraphicFramePr/>
      </xdr:nvGraphicFramePr>
      <xdr:xfrm>
        <a:off x="12818595" y="592408"/>
        <a:ext cx="5212866" cy="2738713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ChatGPT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ChatGP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30"/>
  <sheetViews>
    <sheetView workbookViewId="0" showGridLines="0" defaultGridColor="1"/>
  </sheetViews>
  <sheetFormatPr defaultColWidth="8.83333" defaultRowHeight="15" customHeight="1" outlineLevelRow="0" outlineLevelCol="0"/>
  <cols>
    <col min="1" max="1" width="31" style="1" customWidth="1"/>
    <col min="2" max="2" width="18" style="1" customWidth="1"/>
    <col min="3" max="3" width="52" style="1" customWidth="1"/>
    <col min="4" max="4" width="34" style="1" customWidth="1"/>
    <col min="5" max="5" width="8.85156" style="1" customWidth="1"/>
    <col min="6" max="16384" width="8.85156" style="1" customWidth="1"/>
  </cols>
  <sheetData>
    <row r="1" ht="54" customHeight="1">
      <c r="A1" t="s" s="2">
        <v>0</v>
      </c>
      <c r="B1" s="3"/>
      <c r="C1" s="3"/>
      <c r="D1" s="3"/>
      <c r="E1" s="4"/>
    </row>
    <row r="2" ht="15" customHeight="1">
      <c r="A2" s="5"/>
      <c r="B2" s="5"/>
      <c r="C2" s="5"/>
      <c r="D2" s="5"/>
      <c r="E2" s="6"/>
    </row>
    <row r="3" ht="52.75" customHeight="1">
      <c r="A3" t="s" s="7">
        <v>1</v>
      </c>
      <c r="B3" t="s" s="8">
        <v>2</v>
      </c>
      <c r="C3" t="s" s="8">
        <v>3</v>
      </c>
      <c r="D3" t="s" s="8">
        <v>4</v>
      </c>
      <c r="E3" s="4"/>
    </row>
    <row r="4" ht="39.55" customHeight="1">
      <c r="A4" t="s" s="9">
        <v>5</v>
      </c>
      <c r="B4" t="s" s="10">
        <v>6</v>
      </c>
      <c r="C4" t="s" s="11">
        <v>7</v>
      </c>
      <c r="D4" t="s" s="12">
        <v>8</v>
      </c>
      <c r="E4" s="6"/>
    </row>
    <row r="5" ht="92.4" customHeight="1">
      <c r="A5" t="s" s="13">
        <v>9</v>
      </c>
      <c r="B5" s="14">
        <v>50</v>
      </c>
      <c r="C5" t="s" s="15">
        <v>10</v>
      </c>
      <c r="D5" t="s" s="16">
        <v>8</v>
      </c>
      <c r="E5" s="6"/>
    </row>
    <row r="6" ht="105.55" customHeight="1">
      <c r="A6" t="s" s="13">
        <v>11</v>
      </c>
      <c r="B6" s="14">
        <v>49</v>
      </c>
      <c r="C6" t="s" s="15">
        <v>12</v>
      </c>
      <c r="D6" t="s" s="16">
        <v>8</v>
      </c>
      <c r="E6" s="6"/>
    </row>
    <row r="7" ht="79.15" customHeight="1">
      <c r="A7" t="s" s="13">
        <v>13</v>
      </c>
      <c r="B7" s="17">
        <v>250000</v>
      </c>
      <c r="C7" t="s" s="15">
        <v>14</v>
      </c>
      <c r="D7" t="s" s="16">
        <v>8</v>
      </c>
      <c r="E7" s="6"/>
    </row>
    <row r="8" ht="66" customHeight="1">
      <c r="A8" t="s" s="13">
        <v>15</v>
      </c>
      <c r="B8" s="17">
        <v>125000</v>
      </c>
      <c r="C8" t="s" s="15">
        <v>16</v>
      </c>
      <c r="D8" t="s" s="16">
        <v>8</v>
      </c>
      <c r="E8" s="6"/>
    </row>
    <row r="9" ht="105.55" customHeight="1">
      <c r="A9" t="s" s="13">
        <v>17</v>
      </c>
      <c r="B9" s="17">
        <v>200000000</v>
      </c>
      <c r="C9" t="s" s="15">
        <v>18</v>
      </c>
      <c r="D9" t="s" s="16">
        <v>8</v>
      </c>
      <c r="E9" s="6"/>
    </row>
    <row r="10" ht="52.75" customHeight="1">
      <c r="A10" t="s" s="13">
        <v>19</v>
      </c>
      <c r="B10" s="18">
        <v>0.0005</v>
      </c>
      <c r="C10" t="s" s="15">
        <v>20</v>
      </c>
      <c r="D10" t="s" s="16">
        <v>8</v>
      </c>
      <c r="E10" s="6"/>
    </row>
    <row r="11" ht="66" customHeight="1">
      <c r="A11" t="s" s="13">
        <v>21</v>
      </c>
      <c r="B11" s="19" cm="1">
        <f t="array" ref="B11">B9*B10</f>
        <v>100000</v>
      </c>
      <c r="C11" t="s" s="15">
        <v>22</v>
      </c>
      <c r="D11" t="s" s="16">
        <v>23</v>
      </c>
      <c r="E11" s="6"/>
    </row>
    <row r="12" ht="118.8" customHeight="1">
      <c r="A12" t="s" s="13">
        <v>24</v>
      </c>
      <c r="B12" t="s" s="20">
        <v>25</v>
      </c>
      <c r="C12" t="s" s="15">
        <v>26</v>
      </c>
      <c r="D12" t="s" s="16">
        <v>27</v>
      </c>
      <c r="E12" s="6"/>
    </row>
    <row r="13" ht="171.6" customHeight="1">
      <c r="A13" t="s" s="13">
        <v>28</v>
      </c>
      <c r="B13" s="19" cm="1">
        <f t="array" ref="B13">B11</f>
        <v>100000</v>
      </c>
      <c r="C13" t="s" s="15">
        <v>29</v>
      </c>
      <c r="D13" t="s" s="16">
        <v>30</v>
      </c>
      <c r="E13" s="6"/>
    </row>
    <row r="14" ht="79.15" customHeight="1">
      <c r="A14" t="s" s="13">
        <v>31</v>
      </c>
      <c r="B14" s="17">
        <v>500000</v>
      </c>
      <c r="C14" t="s" s="15">
        <v>32</v>
      </c>
      <c r="D14" t="s" s="16">
        <v>8</v>
      </c>
      <c r="E14" s="6"/>
    </row>
    <row r="15" ht="79.15" customHeight="1">
      <c r="A15" t="s" s="13">
        <v>33</v>
      </c>
      <c r="B15" s="17">
        <v>350000</v>
      </c>
      <c r="C15" t="s" s="15">
        <v>32</v>
      </c>
      <c r="D15" t="s" s="16">
        <v>8</v>
      </c>
      <c r="E15" s="6"/>
    </row>
    <row r="16" ht="79.15" customHeight="1">
      <c r="A16" t="s" s="13">
        <v>34</v>
      </c>
      <c r="B16" s="17">
        <v>32500</v>
      </c>
      <c r="C16" t="s" s="15">
        <v>35</v>
      </c>
      <c r="D16" t="s" s="16">
        <v>36</v>
      </c>
      <c r="E16" s="6"/>
    </row>
    <row r="17" ht="92.4" customHeight="1">
      <c r="A17" t="s" s="13">
        <v>37</v>
      </c>
      <c r="B17" s="17">
        <v>24500</v>
      </c>
      <c r="C17" t="s" s="15">
        <v>38</v>
      </c>
      <c r="D17" t="s" s="16">
        <v>36</v>
      </c>
      <c r="E17" s="6"/>
    </row>
    <row r="18" ht="118.8" customHeight="1">
      <c r="A18" t="s" s="13">
        <v>39</v>
      </c>
      <c r="B18" s="17">
        <v>8750</v>
      </c>
      <c r="C18" t="s" s="15">
        <v>40</v>
      </c>
      <c r="D18" t="s" s="16">
        <v>41</v>
      </c>
      <c r="E18" s="6"/>
    </row>
    <row r="19" ht="132" customHeight="1">
      <c r="A19" t="s" s="13">
        <v>42</v>
      </c>
      <c r="B19" s="17">
        <v>20000</v>
      </c>
      <c r="C19" t="s" s="15">
        <v>43</v>
      </c>
      <c r="D19" t="s" s="16">
        <v>8</v>
      </c>
      <c r="E19" s="6"/>
    </row>
    <row r="20" ht="66" customHeight="1">
      <c r="A20" t="s" s="13">
        <v>44</v>
      </c>
      <c r="B20" s="17">
        <v>8600</v>
      </c>
      <c r="C20" t="s" s="15">
        <v>45</v>
      </c>
      <c r="D20" t="s" s="16">
        <v>46</v>
      </c>
      <c r="E20" s="6"/>
    </row>
    <row r="21" ht="105.55" customHeight="1">
      <c r="A21" t="s" s="13">
        <v>47</v>
      </c>
      <c r="B21" s="17">
        <v>7500</v>
      </c>
      <c r="C21" t="s" s="15">
        <v>48</v>
      </c>
      <c r="D21" t="s" s="16">
        <v>46</v>
      </c>
      <c r="E21" s="6"/>
    </row>
    <row r="22" ht="79.15" customHeight="1">
      <c r="A22" t="s" s="13">
        <v>49</v>
      </c>
      <c r="B22" s="17">
        <v>200000</v>
      </c>
      <c r="C22" t="s" s="15">
        <v>50</v>
      </c>
      <c r="D22" t="s" s="16">
        <v>8</v>
      </c>
      <c r="E22" s="6"/>
    </row>
    <row r="23" ht="92.4" customHeight="1">
      <c r="A23" t="s" s="13">
        <v>51</v>
      </c>
      <c r="B23" s="17">
        <v>0</v>
      </c>
      <c r="C23" t="s" s="15">
        <v>52</v>
      </c>
      <c r="D23" t="s" s="16">
        <v>53</v>
      </c>
      <c r="E23" s="6"/>
    </row>
    <row r="24" ht="145.15" customHeight="1">
      <c r="A24" t="s" s="13">
        <v>54</v>
      </c>
      <c r="B24" s="17">
        <v>10000</v>
      </c>
      <c r="C24" t="s" s="15">
        <v>55</v>
      </c>
      <c r="D24" t="s" s="16">
        <v>8</v>
      </c>
      <c r="E24" s="6"/>
    </row>
    <row r="25" ht="52.75" customHeight="1">
      <c r="A25" t="s" s="13">
        <v>56</v>
      </c>
      <c r="B25" s="17">
        <v>20000</v>
      </c>
      <c r="C25" t="s" s="15">
        <v>57</v>
      </c>
      <c r="D25" t="s" s="16">
        <v>8</v>
      </c>
      <c r="E25" s="6"/>
    </row>
    <row r="26" ht="52.75" customHeight="1">
      <c r="A26" t="s" s="13">
        <v>58</v>
      </c>
      <c r="B26" s="17">
        <v>20000</v>
      </c>
      <c r="C26" t="s" s="15">
        <v>57</v>
      </c>
      <c r="D26" t="s" s="16">
        <v>8</v>
      </c>
      <c r="E26" s="6"/>
    </row>
    <row r="27" ht="79.15" customHeight="1">
      <c r="A27" t="s" s="13">
        <v>59</v>
      </c>
      <c r="B27" s="21">
        <v>0.03</v>
      </c>
      <c r="C27" t="s" s="15">
        <v>60</v>
      </c>
      <c r="D27" t="s" s="16">
        <v>61</v>
      </c>
      <c r="E27" s="6"/>
    </row>
    <row r="28" ht="79.15" customHeight="1">
      <c r="A28" t="s" s="13">
        <v>62</v>
      </c>
      <c r="B28" s="21">
        <v>0.03</v>
      </c>
      <c r="C28" t="s" s="15">
        <v>60</v>
      </c>
      <c r="D28" t="s" s="16">
        <v>61</v>
      </c>
      <c r="E28" s="6"/>
    </row>
    <row r="29" ht="39.55" customHeight="1">
      <c r="A29" t="s" s="13">
        <v>63</v>
      </c>
      <c r="B29" s="17">
        <v>32200</v>
      </c>
      <c r="C29" t="s" s="15">
        <v>64</v>
      </c>
      <c r="D29" t="s" s="16">
        <v>65</v>
      </c>
      <c r="E29" s="6"/>
    </row>
    <row r="30" ht="52.75" customHeight="1">
      <c r="A30" t="s" s="13">
        <v>66</v>
      </c>
      <c r="B30" s="22">
        <v>250000</v>
      </c>
      <c r="C30" t="s" s="15">
        <v>67</v>
      </c>
      <c r="D30" t="s" s="16">
        <v>68</v>
      </c>
      <c r="E30" s="6"/>
    </row>
  </sheetData>
  <mergeCells count="1">
    <mergeCell ref="A1:D1"/>
  </mergeCells>
  <conditionalFormatting sqref="B7:B9 B11:B26 B29:B30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Q21"/>
  <sheetViews>
    <sheetView workbookViewId="0" showGridLines="0" defaultGridColor="1"/>
  </sheetViews>
  <sheetFormatPr defaultColWidth="8.83333" defaultRowHeight="15" customHeight="1" outlineLevelRow="0" outlineLevelCol="0"/>
  <cols>
    <col min="1" max="1" width="31" style="23" customWidth="1"/>
    <col min="2" max="6" width="16" style="23" customWidth="1"/>
    <col min="7" max="7" width="48" style="23" customWidth="1"/>
    <col min="8" max="17" width="8.85156" style="23" customWidth="1"/>
    <col min="18" max="16384" width="8.85156" style="23" customWidth="1"/>
  </cols>
  <sheetData>
    <row r="1" ht="17.65" customHeight="1">
      <c r="A1" t="s" s="2">
        <v>69</v>
      </c>
      <c r="B1" s="3"/>
      <c r="C1" s="3"/>
      <c r="D1" s="3"/>
      <c r="E1" s="3"/>
      <c r="F1" s="3"/>
      <c r="G1" s="3"/>
      <c r="H1" s="4"/>
      <c r="I1" s="6"/>
      <c r="J1" s="6"/>
      <c r="K1" s="6"/>
      <c r="L1" s="6"/>
      <c r="M1" s="6"/>
      <c r="N1" s="6"/>
      <c r="O1" s="6"/>
      <c r="P1" s="6"/>
      <c r="Q1" s="6"/>
    </row>
    <row r="2" ht="15" customHeight="1">
      <c r="A2" s="5"/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6"/>
    </row>
    <row r="3" ht="15" customHeight="1">
      <c r="A3" t="s" s="7">
        <v>70</v>
      </c>
      <c r="B3" t="s" s="8">
        <v>71</v>
      </c>
      <c r="C3" t="s" s="8">
        <v>72</v>
      </c>
      <c r="D3" t="s" s="8">
        <v>73</v>
      </c>
      <c r="E3" t="s" s="8">
        <v>74</v>
      </c>
      <c r="F3" t="s" s="8">
        <v>75</v>
      </c>
      <c r="G3" t="s" s="8">
        <v>76</v>
      </c>
      <c r="H3" s="4"/>
      <c r="I3" s="6"/>
      <c r="J3" s="6"/>
      <c r="K3" s="6"/>
      <c r="L3" s="6"/>
      <c r="M3" s="6"/>
      <c r="N3" s="6"/>
      <c r="O3" s="6"/>
      <c r="P3" s="6"/>
      <c r="Q3" s="6"/>
    </row>
    <row r="4" ht="15" customHeight="1">
      <c r="A4" t="s" s="12">
        <v>13</v>
      </c>
      <c r="B4" s="24" cm="1">
        <f t="array" ref="B4">'Inputs &amp; Assumptions'!B7</f>
        <v>250000</v>
      </c>
      <c r="C4" s="25" cm="1">
        <f t="array" ref="C4">B4*(1+'Inputs &amp; Assumptions'!$B$27)</f>
        <v>257500</v>
      </c>
      <c r="D4" s="25" cm="1">
        <f t="array" ref="D4">C4*(1+'Inputs &amp; Assumptions'!$B$27)</f>
        <v>265225</v>
      </c>
      <c r="E4" s="25" cm="1">
        <f t="array" ref="E4">D4*(1+'Inputs &amp; Assumptions'!$B$27)</f>
        <v>273181.75</v>
      </c>
      <c r="F4" s="25" cm="1">
        <f t="array" ref="F4">E4*(1+'Inputs &amp; Assumptions'!$B$27)</f>
        <v>281377.2025</v>
      </c>
      <c r="G4" t="s" s="12">
        <v>77</v>
      </c>
      <c r="H4" s="6"/>
      <c r="I4" s="6"/>
      <c r="J4" s="6"/>
      <c r="K4" s="6"/>
      <c r="L4" s="6"/>
      <c r="M4" s="6"/>
      <c r="N4" s="6"/>
      <c r="O4" s="6"/>
      <c r="P4" s="6"/>
      <c r="Q4" s="6"/>
    </row>
    <row r="5" ht="15" customHeight="1">
      <c r="A5" t="s" s="16">
        <v>15</v>
      </c>
      <c r="B5" s="26" cm="1">
        <f t="array" ref="B5">'Inputs &amp; Assumptions'!B8</f>
        <v>125000</v>
      </c>
      <c r="C5" s="27" cm="1">
        <f t="array" ref="C5">B5*(1+'Inputs &amp; Assumptions'!$B$27)</f>
        <v>128750</v>
      </c>
      <c r="D5" s="27" cm="1">
        <f t="array" ref="D5">C5*(1+'Inputs &amp; Assumptions'!$B$27)</f>
        <v>132612.5</v>
      </c>
      <c r="E5" s="27" cm="1">
        <f t="array" ref="E5">D5*(1+'Inputs &amp; Assumptions'!$B$27)</f>
        <v>136590.875</v>
      </c>
      <c r="F5" s="27" cm="1">
        <f t="array" ref="F5">E5*(1+'Inputs &amp; Assumptions'!$B$27)</f>
        <v>140688.60125</v>
      </c>
      <c r="G5" t="s" s="16">
        <v>77</v>
      </c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t="s" s="16">
        <v>78</v>
      </c>
      <c r="B6" s="26" cm="1">
        <f t="array" ref="B6">'Inputs &amp; Assumptions'!B13</f>
        <v>100000</v>
      </c>
      <c r="C6" s="27">
        <v>0</v>
      </c>
      <c r="D6" s="27">
        <v>0</v>
      </c>
      <c r="E6" s="27">
        <v>0</v>
      </c>
      <c r="F6" s="27">
        <v>0</v>
      </c>
      <c r="G6" t="s" s="16">
        <v>79</v>
      </c>
      <c r="H6" s="6"/>
      <c r="I6" s="6"/>
      <c r="J6" s="6"/>
      <c r="K6" s="6"/>
      <c r="L6" s="6"/>
      <c r="M6" s="6"/>
      <c r="N6" s="6"/>
      <c r="O6" s="6"/>
      <c r="P6" s="6"/>
      <c r="Q6" s="6"/>
    </row>
    <row r="7" ht="27" customHeight="1">
      <c r="A7" t="s" s="16">
        <v>80</v>
      </c>
      <c r="B7" s="26" cm="1">
        <f t="array" ref="B7">'Inputs &amp; Assumptions'!B24</f>
        <v>10000</v>
      </c>
      <c r="C7" s="27" cm="1">
        <f t="array" ref="C7">B7*(1+'Inputs &amp; Assumptions'!$B$28)</f>
        <v>10300</v>
      </c>
      <c r="D7" s="27" cm="1">
        <f t="array" ref="D7">C7*(1+'Inputs &amp; Assumptions'!$B$28)</f>
        <v>10609</v>
      </c>
      <c r="E7" s="27" cm="1">
        <f t="array" ref="E7">D7*(1+'Inputs &amp; Assumptions'!$B$28)</f>
        <v>10927.27</v>
      </c>
      <c r="F7" s="27" cm="1">
        <f t="array" ref="F7">E7*(1+'Inputs &amp; Assumptions'!$B$28)</f>
        <v>11255.0881</v>
      </c>
      <c r="G7" t="s" s="16">
        <v>81</v>
      </c>
      <c r="H7" s="6"/>
      <c r="I7" s="6"/>
      <c r="J7" s="6"/>
      <c r="K7" s="6"/>
      <c r="L7" s="6"/>
      <c r="M7" s="6"/>
      <c r="N7" s="6"/>
      <c r="O7" s="6"/>
      <c r="P7" s="6"/>
      <c r="Q7" s="6"/>
    </row>
    <row r="8" ht="15" customHeight="1">
      <c r="A8" t="s" s="16">
        <v>82</v>
      </c>
      <c r="B8" s="26" cm="1">
        <f t="array" ref="B8">'Inputs &amp; Assumptions'!B25</f>
        <v>20000</v>
      </c>
      <c r="C8" s="27" cm="1">
        <f t="array" ref="C8">B8*(1+'Inputs &amp; Assumptions'!$B$28)</f>
        <v>20600</v>
      </c>
      <c r="D8" s="27" cm="1">
        <f t="array" ref="D8">C8*(1+'Inputs &amp; Assumptions'!$B$28)</f>
        <v>21218</v>
      </c>
      <c r="E8" s="27" cm="1">
        <f t="array" ref="E8">D8*(1+'Inputs &amp; Assumptions'!$B$28)</f>
        <v>21854.54</v>
      </c>
      <c r="F8" s="27" cm="1">
        <f t="array" ref="F8">E8*(1+'Inputs &amp; Assumptions'!$B$28)</f>
        <v>22510.1762</v>
      </c>
      <c r="G8" t="s" s="16">
        <v>83</v>
      </c>
      <c r="H8" s="6"/>
      <c r="I8" s="6"/>
      <c r="J8" s="6"/>
      <c r="K8" s="6"/>
      <c r="L8" s="6"/>
      <c r="M8" s="6"/>
      <c r="N8" s="6"/>
      <c r="O8" s="6"/>
      <c r="P8" s="6"/>
      <c r="Q8" s="6"/>
    </row>
    <row r="9" ht="15" customHeight="1">
      <c r="A9" t="s" s="16">
        <v>84</v>
      </c>
      <c r="B9" s="26" cm="1">
        <f t="array" ref="B9">'Inputs &amp; Assumptions'!B26</f>
        <v>20000</v>
      </c>
      <c r="C9" s="27" cm="1">
        <f t="array" ref="C9">B9*(1+'Inputs &amp; Assumptions'!$B$28)</f>
        <v>20600</v>
      </c>
      <c r="D9" s="27" cm="1">
        <f t="array" ref="D9">C9*(1+'Inputs &amp; Assumptions'!$B$28)</f>
        <v>21218</v>
      </c>
      <c r="E9" s="27" cm="1">
        <f t="array" ref="E9">D9*(1+'Inputs &amp; Assumptions'!$B$28)</f>
        <v>21854.54</v>
      </c>
      <c r="F9" s="27" cm="1">
        <f t="array" ref="F9">E9*(1+'Inputs &amp; Assumptions'!$B$28)</f>
        <v>22510.1762</v>
      </c>
      <c r="G9" t="s" s="16">
        <v>83</v>
      </c>
      <c r="H9" s="6"/>
      <c r="I9" s="6"/>
      <c r="J9" s="6"/>
      <c r="K9" s="6"/>
      <c r="L9" s="6"/>
      <c r="M9" s="6"/>
      <c r="N9" s="6"/>
      <c r="O9" s="6"/>
      <c r="P9" s="6"/>
      <c r="Q9" s="6"/>
    </row>
    <row r="10" ht="15" customHeight="1">
      <c r="A10" t="s" s="16">
        <v>51</v>
      </c>
      <c r="B10" s="26" cm="1">
        <f t="array" ref="B10">'Inputs &amp; Assumptions'!B23</f>
        <v>0</v>
      </c>
      <c r="C10" s="27" cm="1">
        <f t="array" ref="C10">B10</f>
        <v>0</v>
      </c>
      <c r="D10" s="27" cm="1">
        <f t="array" ref="D10">C10</f>
        <v>0</v>
      </c>
      <c r="E10" s="27" cm="1">
        <f t="array" ref="E10">D10</f>
        <v>0</v>
      </c>
      <c r="F10" s="27" cm="1">
        <f t="array" ref="F10">E10</f>
        <v>0</v>
      </c>
      <c r="G10" t="s" s="16">
        <v>85</v>
      </c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15" customHeight="1">
      <c r="A11" t="s" s="16">
        <v>86</v>
      </c>
      <c r="B11" s="26" cm="1">
        <f t="array" ref="B11">SUM(B4:B10)</f>
        <v>525000</v>
      </c>
      <c r="C11" s="27" cm="1">
        <f t="array" ref="C11">SUM(C4:C10)</f>
        <v>437750</v>
      </c>
      <c r="D11" s="27" cm="1">
        <f t="array" ref="D11">SUM(D4:D10)</f>
        <v>450882.5</v>
      </c>
      <c r="E11" s="27" cm="1">
        <f t="array" ref="E11">SUM(E4:E10)</f>
        <v>464408.975</v>
      </c>
      <c r="F11" s="27" cm="1">
        <f t="array" ref="F11">SUM(F4:F10)</f>
        <v>478341.24425</v>
      </c>
      <c r="G11" t="s" s="16">
        <v>87</v>
      </c>
      <c r="H11" s="6"/>
      <c r="I11" s="6"/>
      <c r="J11" s="6"/>
      <c r="K11" s="6"/>
      <c r="L11" s="6"/>
      <c r="M11" s="6"/>
      <c r="N11" s="6"/>
      <c r="O11" s="6"/>
      <c r="P11" s="6"/>
      <c r="Q11" s="6"/>
    </row>
    <row r="12" ht="15" customHeight="1">
      <c r="A12" t="s" s="16">
        <v>88</v>
      </c>
      <c r="B12" s="26" cm="1">
        <f t="array" ref="B12">'Inputs &amp; Assumptions'!B16</f>
        <v>32500</v>
      </c>
      <c r="C12" s="27" cm="1">
        <f t="array" ref="C12">B12</f>
        <v>32500</v>
      </c>
      <c r="D12" s="27" cm="1">
        <f t="array" ref="D12">C12</f>
        <v>32500</v>
      </c>
      <c r="E12" s="27" cm="1">
        <f t="array" ref="E12">D12</f>
        <v>32500</v>
      </c>
      <c r="F12" s="27" cm="1">
        <f t="array" ref="F12">E12</f>
        <v>32500</v>
      </c>
      <c r="G12" t="s" s="16">
        <v>89</v>
      </c>
      <c r="H12" s="6"/>
      <c r="I12" s="6"/>
      <c r="J12" s="6"/>
      <c r="K12" s="6"/>
      <c r="L12" s="6"/>
      <c r="M12" s="6"/>
      <c r="N12" s="6"/>
      <c r="O12" s="6"/>
      <c r="P12" s="6"/>
      <c r="Q12" s="6"/>
    </row>
    <row r="13" ht="15" customHeight="1">
      <c r="A13" t="s" s="16">
        <v>90</v>
      </c>
      <c r="B13" s="26" cm="1">
        <f t="array" ref="B13">'Inputs &amp; Assumptions'!B17</f>
        <v>24500</v>
      </c>
      <c r="C13" s="27" cm="1">
        <f t="array" ref="C13">B13</f>
        <v>24500</v>
      </c>
      <c r="D13" s="27" cm="1">
        <f t="array" ref="D13">C13</f>
        <v>24500</v>
      </c>
      <c r="E13" s="27" cm="1">
        <f t="array" ref="E13">D13</f>
        <v>24500</v>
      </c>
      <c r="F13" s="27" cm="1">
        <f t="array" ref="F13">E13</f>
        <v>24500</v>
      </c>
      <c r="G13" t="s" s="16">
        <v>89</v>
      </c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15" customHeight="1">
      <c r="A14" t="s" s="16">
        <v>91</v>
      </c>
      <c r="B14" s="26" cm="1">
        <f t="array" ref="B14">'Inputs &amp; Assumptions'!B18</f>
        <v>8750</v>
      </c>
      <c r="C14" s="27" cm="1">
        <f t="array" ref="C14">B14</f>
        <v>8750</v>
      </c>
      <c r="D14" s="27" cm="1">
        <f t="array" ref="D14">C14</f>
        <v>8750</v>
      </c>
      <c r="E14" s="27" cm="1">
        <f t="array" ref="E14">D14</f>
        <v>8750</v>
      </c>
      <c r="F14" s="27" cm="1">
        <f t="array" ref="F14">E14</f>
        <v>8750</v>
      </c>
      <c r="G14" t="s" s="16">
        <v>92</v>
      </c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15" customHeight="1">
      <c r="A15" t="s" s="16">
        <v>93</v>
      </c>
      <c r="B15" s="26" cm="1">
        <f t="array" ref="B15">B11-SUM(B12:B14)</f>
        <v>459250</v>
      </c>
      <c r="C15" s="27" cm="1">
        <f t="array" ref="C15">C11-SUM(C12:C14)</f>
        <v>372000</v>
      </c>
      <c r="D15" s="27" cm="1">
        <f t="array" ref="D15">D11-SUM(D12:D14)</f>
        <v>385132.5</v>
      </c>
      <c r="E15" s="27" cm="1">
        <f t="array" ref="E15">E11-SUM(E12:E14)</f>
        <v>398658.975</v>
      </c>
      <c r="F15" s="27" cm="1">
        <f t="array" ref="F15">F11-SUM(F12:F14)</f>
        <v>412591.24425</v>
      </c>
      <c r="G15" t="s" s="16">
        <v>94</v>
      </c>
      <c r="H15" s="6"/>
      <c r="I15" s="6"/>
      <c r="J15" s="6"/>
      <c r="K15" s="6"/>
      <c r="L15" s="6"/>
      <c r="M15" s="6"/>
      <c r="N15" s="6"/>
      <c r="O15" s="6"/>
      <c r="P15" s="6"/>
      <c r="Q15" s="6"/>
    </row>
    <row r="16" ht="15" customHeight="1">
      <c r="A16" t="s" s="16">
        <v>95</v>
      </c>
      <c r="B16" s="26" cm="1">
        <f t="array" ref="B16">'Inputs &amp; Assumptions'!B29</f>
        <v>32200</v>
      </c>
      <c r="C16" s="27" cm="1">
        <f t="array" ref="C16">B16</f>
        <v>32200</v>
      </c>
      <c r="D16" s="27" cm="1">
        <f t="array" ref="D16">C16</f>
        <v>32200</v>
      </c>
      <c r="E16" s="27" cm="1">
        <f t="array" ref="E16">D16</f>
        <v>32200</v>
      </c>
      <c r="F16" s="27" cm="1">
        <f t="array" ref="F16">E16</f>
        <v>32200</v>
      </c>
      <c r="G16" t="s" s="16">
        <v>96</v>
      </c>
      <c r="H16" s="6"/>
      <c r="I16" s="6"/>
      <c r="J16" s="6"/>
      <c r="K16" s="6"/>
      <c r="L16" s="6"/>
      <c r="M16" s="6"/>
      <c r="N16" s="6"/>
      <c r="O16" s="6"/>
      <c r="P16" s="6"/>
      <c r="Q16" s="6"/>
    </row>
    <row r="17" ht="15" customHeight="1">
      <c r="A17" t="s" s="16">
        <v>97</v>
      </c>
      <c r="B17" s="26" cm="1">
        <f t="array" ref="B17">MAX(0,B15-B16)</f>
        <v>427050</v>
      </c>
      <c r="C17" s="27" cm="1">
        <f t="array" ref="C17">MAX(0,C15-C16)</f>
        <v>339800</v>
      </c>
      <c r="D17" s="27" cm="1">
        <f t="array" ref="D17">MAX(0,D15-D16)</f>
        <v>352932.5</v>
      </c>
      <c r="E17" s="27" cm="1">
        <f t="array" ref="E17">MAX(0,E15-E16)</f>
        <v>366458.975</v>
      </c>
      <c r="F17" s="27" cm="1">
        <f t="array" ref="F17">MAX(0,F15-F16)</f>
        <v>380391.24425</v>
      </c>
      <c r="G17" t="s" s="16">
        <v>98</v>
      </c>
      <c r="H17" s="6"/>
      <c r="I17" s="6"/>
      <c r="J17" s="6"/>
      <c r="K17" s="6"/>
      <c r="L17" s="6"/>
      <c r="M17" s="6"/>
      <c r="N17" s="6"/>
      <c r="O17" s="6"/>
      <c r="P17" s="6"/>
      <c r="Q17" s="6"/>
    </row>
    <row r="18" ht="15" customHeight="1">
      <c r="A18" t="s" s="16">
        <v>99</v>
      </c>
      <c r="B18" s="26" cm="1">
        <f t="array" ref="B18">IF(B17&lt;=24800,B17*10%,IF(B17&lt;=100800,2480+(B17-24800)*12%,IF(B17&lt;=211400,11600+(B17-100800)*22%,IF(B17&lt;=403550,35932+(B17-211400)*24%,IF(B17&lt;=512450,82048+(B17-403550)*32%,IF(B17&lt;=768700,116896+(B17-512450)*35%,206583.5+(B17-768700)*37%))))))</f>
        <v>89568</v>
      </c>
      <c r="C18" s="27" cm="1">
        <f t="array" ref="C18">IF(C17&lt;=24800,C17*10%,IF(C17&lt;=100800,2480+(C17-24800)*12%,IF(C17&lt;=211400,11600+(C17-100800)*22%,IF(C17&lt;=403550,35932+(C17-211400)*24%,IF(C17&lt;=512450,82048+(C17-403550)*32%,IF(C17&lt;=768700,116896+(C17-512450)*35%,206583.5+(C17-768700)*37%))))))</f>
        <v>66748</v>
      </c>
      <c r="D18" s="27" cm="1">
        <f t="array" ref="D18">IF(D17&lt;=24800,D17*10%,IF(D17&lt;=100800,2480+(D17-24800)*12%,IF(D17&lt;=211400,11600+(D17-100800)*22%,IF(D17&lt;=403550,35932+(D17-211400)*24%,IF(D17&lt;=512450,82048+(D17-403550)*32%,IF(D17&lt;=768700,116896+(D17-512450)*35%,206583.5+(D17-768700)*37%))))))</f>
        <v>69899.8</v>
      </c>
      <c r="E18" s="27" cm="1">
        <f t="array" ref="E18">IF(E17&lt;=24800,E17*10%,IF(E17&lt;=100800,2480+(E17-24800)*12%,IF(E17&lt;=211400,11600+(E17-100800)*22%,IF(E17&lt;=403550,35932+(E17-211400)*24%,IF(E17&lt;=512450,82048+(E17-403550)*32%,IF(E17&lt;=768700,116896+(E17-512450)*35%,206583.5+(E17-768700)*37%))))))</f>
        <v>73146.153999999995</v>
      </c>
      <c r="F18" s="27" cm="1">
        <f t="array" ref="F18">IF(F17&lt;=24800,F17*10%,IF(F17&lt;=100800,2480+(F17-24800)*12%,IF(F17&lt;=211400,11600+(F17-100800)*22%,IF(F17&lt;=403550,35932+(F17-211400)*24%,IF(F17&lt;=512450,82048+(F17-403550)*32%,IF(F17&lt;=768700,116896+(F17-512450)*35%,206583.5+(F17-768700)*37%))))))</f>
        <v>76489.898620000007</v>
      </c>
      <c r="G18" t="s" s="16">
        <v>100</v>
      </c>
      <c r="H18" s="6"/>
      <c r="I18" s="6"/>
      <c r="J18" s="6"/>
      <c r="K18" s="6"/>
      <c r="L18" s="6"/>
      <c r="M18" s="6"/>
      <c r="N18" s="6"/>
      <c r="O18" s="6"/>
      <c r="P18" s="6"/>
      <c r="Q18" s="6"/>
    </row>
    <row r="19" ht="27" customHeight="1">
      <c r="A19" t="s" s="16">
        <v>101</v>
      </c>
      <c r="B19" s="26" cm="1">
        <f t="array" ref="B19">3.8%*MIN(SUM(B7:B10),MAX(0,B15-'Inputs &amp; Assumptions'!B30))</f>
        <v>1900</v>
      </c>
      <c r="C19" s="27" cm="1">
        <f t="array" ref="C19">3.8%*MIN(SUM(C7:C10),MAX(0,C15-'Inputs &amp; Assumptions'!$B$30))</f>
        <v>1957</v>
      </c>
      <c r="D19" s="27" cm="1">
        <f t="array" ref="D19">3.8%*MIN(SUM(D7:D10),MAX(0,D15-'Inputs &amp; Assumptions'!$B$30))</f>
        <v>2015.71</v>
      </c>
      <c r="E19" s="27" cm="1">
        <f t="array" ref="E19">3.8%*MIN(SUM(E7:E10),MAX(0,E15-'Inputs &amp; Assumptions'!$B$30))</f>
        <v>2076.1813</v>
      </c>
      <c r="F19" s="27" cm="1">
        <f t="array" ref="F19">3.8%*MIN(SUM(F7:F10),MAX(0,F15-'Inputs &amp; Assumptions'!$B$30))</f>
        <v>2138.466739</v>
      </c>
      <c r="G19" t="s" s="16">
        <v>102</v>
      </c>
      <c r="H19" s="6"/>
      <c r="I19" s="6"/>
      <c r="J19" s="6"/>
      <c r="K19" s="6"/>
      <c r="L19" s="6"/>
      <c r="M19" s="6"/>
      <c r="N19" s="6"/>
      <c r="O19" s="6"/>
      <c r="P19" s="6"/>
      <c r="Q19" s="6"/>
    </row>
    <row r="20" ht="15" customHeight="1">
      <c r="A20" t="s" s="16">
        <v>103</v>
      </c>
      <c r="B20" s="26" cm="1">
        <f t="array" ref="B20">B18+B19</f>
        <v>91468</v>
      </c>
      <c r="C20" s="27" cm="1">
        <f t="array" ref="C20">C18+C19</f>
        <v>68705</v>
      </c>
      <c r="D20" s="27" cm="1">
        <f t="array" ref="D20">D18+D19</f>
        <v>71915.509999999995</v>
      </c>
      <c r="E20" s="27" cm="1">
        <f t="array" ref="E20">E18+E19</f>
        <v>75222.335300000006</v>
      </c>
      <c r="F20" s="27" cm="1">
        <f t="array" ref="F20">F18+F19</f>
        <v>78628.365359</v>
      </c>
      <c r="G20" t="s" s="16">
        <v>104</v>
      </c>
      <c r="H20" s="6"/>
      <c r="I20" s="6"/>
      <c r="J20" s="6"/>
      <c r="K20" s="6"/>
      <c r="L20" s="6"/>
      <c r="M20" s="6"/>
      <c r="N20" s="6"/>
      <c r="O20" s="6"/>
      <c r="P20" s="6"/>
      <c r="Q20" s="6"/>
    </row>
    <row r="21" ht="15" customHeight="1">
      <c r="A21" t="s" s="16">
        <v>105</v>
      </c>
      <c r="B21" s="28" cm="1">
        <f t="array" ref="B21">IF(B11=0,0,B20/B11)</f>
        <v>0.174224761904762</v>
      </c>
      <c r="C21" s="29" cm="1">
        <f t="array" ref="C21">IF(C11=0,0,C20/C11)</f>
        <v>0.156950314106225</v>
      </c>
      <c r="D21" s="29" cm="1">
        <f t="array" ref="D21">IF(D11=0,0,D20/D11)</f>
        <v>0.159499448304159</v>
      </c>
      <c r="E21" s="29" cm="1">
        <f t="array" ref="E21">IF(E11=0,0,E20/E11)</f>
        <v>0.161974335874969</v>
      </c>
      <c r="F21" s="29" cm="1">
        <f t="array" ref="F21">IF(F11=0,0,F20/F11)</f>
        <v>0.164377139341774</v>
      </c>
      <c r="G21" t="s" s="16">
        <v>106</v>
      </c>
      <c r="H21" s="6"/>
      <c r="I21" s="6"/>
      <c r="J21" s="6"/>
      <c r="K21" s="6"/>
      <c r="L21" s="6"/>
      <c r="M21" s="6"/>
      <c r="N21" s="6"/>
      <c r="O21" s="6"/>
      <c r="P21" s="6"/>
      <c r="Q21" s="6"/>
    </row>
  </sheetData>
  <mergeCells count="1">
    <mergeCell ref="A1:G1"/>
  </mergeCells>
  <conditionalFormatting sqref="B4:F20">
    <cfRule type="cellIs" dxfId="1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1" width="28" style="30" customWidth="1"/>
    <col min="2" max="2" width="20" style="30" customWidth="1"/>
    <col min="3" max="4" width="52" style="30" customWidth="1"/>
    <col min="5" max="5" width="8.85156" style="30" customWidth="1"/>
    <col min="6" max="16384" width="8.85156" style="30" customWidth="1"/>
  </cols>
  <sheetData>
    <row r="1" ht="17.65" customHeight="1">
      <c r="A1" t="s" s="2">
        <v>107</v>
      </c>
      <c r="B1" s="3"/>
      <c r="C1" s="3"/>
      <c r="D1" s="3"/>
      <c r="E1" s="4"/>
    </row>
    <row r="2" ht="15" customHeight="1">
      <c r="A2" s="5"/>
      <c r="B2" s="5"/>
      <c r="C2" s="5"/>
      <c r="D2" s="5"/>
      <c r="E2" s="6"/>
    </row>
    <row r="3" ht="15" customHeight="1">
      <c r="A3" t="s" s="7">
        <v>108</v>
      </c>
      <c r="B3" t="s" s="8">
        <v>109</v>
      </c>
      <c r="C3" t="s" s="8">
        <v>110</v>
      </c>
      <c r="D3" t="s" s="8">
        <v>111</v>
      </c>
      <c r="E3" s="4"/>
    </row>
    <row r="4" ht="15" customHeight="1">
      <c r="A4" t="s" s="12">
        <v>112</v>
      </c>
      <c r="B4" s="25">
        <v>200000000</v>
      </c>
      <c r="C4" t="s" s="12">
        <v>113</v>
      </c>
      <c r="D4" t="s" s="12">
        <v>114</v>
      </c>
      <c r="E4" s="6"/>
    </row>
    <row r="5" ht="15" customHeight="1">
      <c r="A5" t="s" s="16">
        <v>115</v>
      </c>
      <c r="B5" s="31">
        <v>0.0005</v>
      </c>
      <c r="C5" t="s" s="16">
        <v>116</v>
      </c>
      <c r="D5" t="s" s="16">
        <v>117</v>
      </c>
      <c r="E5" s="6"/>
    </row>
    <row r="6" ht="15" customHeight="1">
      <c r="A6" t="s" s="16">
        <v>118</v>
      </c>
      <c r="B6" s="27" cm="1">
        <f t="array" ref="B6">B4*B5</f>
        <v>100000</v>
      </c>
      <c r="C6" t="s" s="16">
        <v>119</v>
      </c>
      <c r="D6" t="s" s="16">
        <v>120</v>
      </c>
      <c r="E6" s="6"/>
    </row>
    <row r="7" ht="15" customHeight="1">
      <c r="A7" t="s" s="16">
        <v>121</v>
      </c>
      <c r="B7" t="s" s="16">
        <v>25</v>
      </c>
      <c r="C7" t="s" s="16">
        <v>122</v>
      </c>
      <c r="D7" t="s" s="16">
        <v>123</v>
      </c>
      <c r="E7" s="6"/>
    </row>
    <row r="8" ht="27" customHeight="1">
      <c r="A8" t="s" s="16">
        <v>124</v>
      </c>
      <c r="B8" s="27" cm="1">
        <f t="array" ref="B8">B6</f>
        <v>100000</v>
      </c>
      <c r="C8" t="s" s="16">
        <v>125</v>
      </c>
      <c r="D8" t="s" s="16">
        <v>126</v>
      </c>
      <c r="E8" s="6"/>
    </row>
    <row r="9" ht="27" customHeight="1">
      <c r="A9" t="s" s="16">
        <v>127</v>
      </c>
      <c r="B9" t="s" s="16">
        <v>128</v>
      </c>
      <c r="C9" t="s" s="16">
        <v>129</v>
      </c>
      <c r="D9" t="s" s="16">
        <v>130</v>
      </c>
      <c r="E9" s="6"/>
    </row>
    <row r="10" ht="15" customHeight="1">
      <c r="A10" s="6"/>
      <c r="B10" s="6"/>
      <c r="C10" s="6"/>
      <c r="D10" s="6"/>
      <c r="E10" s="6"/>
    </row>
  </sheetData>
  <mergeCells count="1">
    <mergeCell ref="A1:D1"/>
  </mergeCells>
  <conditionalFormatting sqref="B4 B6:B8">
    <cfRule type="cellIs" dxfId="2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32" customWidth="1"/>
    <col min="2" max="3" width="20" style="32" customWidth="1"/>
    <col min="4" max="4" width="70" style="32" customWidth="1"/>
    <col min="5" max="5" width="8.85156" style="32" customWidth="1"/>
    <col min="6" max="16384" width="8.85156" style="32" customWidth="1"/>
  </cols>
  <sheetData>
    <row r="1" ht="17.65" customHeight="1">
      <c r="A1" t="s" s="2">
        <v>131</v>
      </c>
      <c r="B1" s="3"/>
      <c r="C1" s="3"/>
      <c r="D1" s="3"/>
      <c r="E1" s="4"/>
    </row>
    <row r="2" ht="15" customHeight="1">
      <c r="A2" s="5"/>
      <c r="B2" s="5"/>
      <c r="C2" s="5"/>
      <c r="D2" s="5"/>
      <c r="E2" s="6"/>
    </row>
    <row r="3" ht="26.55" customHeight="1">
      <c r="A3" t="s" s="7">
        <v>132</v>
      </c>
      <c r="B3" t="s" s="8">
        <v>133</v>
      </c>
      <c r="C3" t="s" s="8">
        <v>134</v>
      </c>
      <c r="D3" t="s" s="8">
        <v>135</v>
      </c>
      <c r="E3" s="4"/>
    </row>
    <row r="4" ht="27" customHeight="1">
      <c r="A4" t="s" s="12">
        <v>136</v>
      </c>
      <c r="B4" s="25">
        <v>20000</v>
      </c>
      <c r="C4" s="25">
        <v>8600</v>
      </c>
      <c r="D4" t="s" s="12">
        <v>137</v>
      </c>
      <c r="E4" s="6"/>
    </row>
    <row r="5" ht="27" customHeight="1">
      <c r="A5" t="s" s="16">
        <v>138</v>
      </c>
      <c r="B5" s="27">
        <v>20000</v>
      </c>
      <c r="C5" s="27">
        <v>7500</v>
      </c>
      <c r="D5" t="s" s="16">
        <v>139</v>
      </c>
      <c r="E5" s="6"/>
    </row>
    <row r="6" ht="15" customHeight="1">
      <c r="A6" s="33"/>
      <c r="B6" s="33"/>
      <c r="C6" s="33"/>
      <c r="D6" s="33"/>
      <c r="E6" s="6"/>
    </row>
    <row r="7" ht="39" customHeight="1">
      <c r="A7" t="s" s="16">
        <v>140</v>
      </c>
      <c r="B7" s="33"/>
      <c r="C7" s="33"/>
      <c r="D7" t="s" s="16">
        <v>141</v>
      </c>
      <c r="E7" s="6"/>
    </row>
    <row r="8" ht="15" customHeight="1">
      <c r="A8" s="6"/>
      <c r="B8" s="6"/>
      <c r="C8" s="6"/>
      <c r="D8" s="6"/>
      <c r="E8" s="6"/>
    </row>
    <row r="9" ht="15" customHeight="1">
      <c r="A9" s="6"/>
      <c r="B9" s="6"/>
      <c r="C9" s="6"/>
      <c r="D9" s="6"/>
      <c r="E9" s="6"/>
    </row>
    <row r="10" ht="15" customHeight="1">
      <c r="A10" s="6"/>
      <c r="B10" s="6"/>
      <c r="C10" s="6"/>
      <c r="D10" s="6"/>
      <c r="E10" s="6"/>
    </row>
  </sheetData>
  <mergeCells count="1">
    <mergeCell ref="A1:D1"/>
  </mergeCells>
  <conditionalFormatting sqref="B4:C5">
    <cfRule type="cellIs" dxfId="3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5" customHeight="1" outlineLevelRow="0" outlineLevelCol="0"/>
  <cols>
    <col min="1" max="1" width="30" style="34" customWidth="1"/>
    <col min="2" max="3" width="18" style="34" customWidth="1"/>
    <col min="4" max="5" width="58" style="34" customWidth="1"/>
    <col min="6" max="16384" width="8.85156" style="34" customWidth="1"/>
  </cols>
  <sheetData>
    <row r="1" ht="17.65" customHeight="1">
      <c r="A1" t="s" s="2">
        <v>142</v>
      </c>
      <c r="B1" s="3"/>
      <c r="C1" s="3"/>
      <c r="D1" s="3"/>
      <c r="E1" s="35"/>
    </row>
    <row r="2" ht="15" customHeight="1">
      <c r="A2" s="5"/>
      <c r="B2" s="5"/>
      <c r="C2" s="5"/>
      <c r="D2" s="5"/>
      <c r="E2" s="5"/>
    </row>
    <row r="3" ht="13.55" customHeight="1">
      <c r="A3" t="s" s="7">
        <v>108</v>
      </c>
      <c r="B3" t="s" s="8">
        <v>143</v>
      </c>
      <c r="C3" t="s" s="8">
        <v>144</v>
      </c>
      <c r="D3" t="s" s="8">
        <v>145</v>
      </c>
      <c r="E3" t="s" s="36">
        <v>146</v>
      </c>
    </row>
    <row r="4" ht="39" customHeight="1">
      <c r="A4" t="s" s="12">
        <v>147</v>
      </c>
      <c r="B4" s="25">
        <v>10000</v>
      </c>
      <c r="C4" s="25">
        <v>10000</v>
      </c>
      <c r="D4" t="s" s="12">
        <v>148</v>
      </c>
      <c r="E4" t="s" s="12">
        <v>149</v>
      </c>
    </row>
    <row r="5" ht="27" customHeight="1">
      <c r="A5" t="s" s="16">
        <v>150</v>
      </c>
      <c r="B5" s="27">
        <v>20000</v>
      </c>
      <c r="C5" s="27">
        <v>20000</v>
      </c>
      <c r="D5" t="s" s="16">
        <v>151</v>
      </c>
      <c r="E5" t="s" s="16">
        <v>152</v>
      </c>
    </row>
    <row r="6" ht="27" customHeight="1">
      <c r="A6" t="s" s="16">
        <v>153</v>
      </c>
      <c r="B6" s="27">
        <v>20000</v>
      </c>
      <c r="C6" s="27">
        <v>20000</v>
      </c>
      <c r="D6" t="s" s="16">
        <v>151</v>
      </c>
      <c r="E6" t="s" s="16">
        <v>152</v>
      </c>
    </row>
    <row r="7" ht="27" customHeight="1">
      <c r="A7" t="s" s="16">
        <v>154</v>
      </c>
      <c r="B7" s="27" cm="1">
        <f t="array" ref="B7">SUM(B4:B6)</f>
        <v>50000</v>
      </c>
      <c r="C7" s="27" cm="1">
        <f t="array" ref="C7">SUM(C4:C6)</f>
        <v>50000</v>
      </c>
      <c r="D7" t="s" s="16">
        <v>155</v>
      </c>
      <c r="E7" t="s" s="16">
        <v>156</v>
      </c>
    </row>
    <row r="8" ht="15" customHeight="1">
      <c r="A8" s="6"/>
      <c r="B8" s="6"/>
      <c r="C8" s="6"/>
      <c r="D8" s="6"/>
      <c r="E8" s="6"/>
    </row>
    <row r="9" ht="15" customHeight="1">
      <c r="A9" s="6"/>
      <c r="B9" s="6"/>
      <c r="C9" s="6"/>
      <c r="D9" s="6"/>
      <c r="E9" s="6"/>
    </row>
    <row r="10" ht="15" customHeight="1">
      <c r="A10" s="6"/>
      <c r="B10" s="6"/>
      <c r="C10" s="6"/>
      <c r="D10" s="6"/>
      <c r="E10" s="6"/>
    </row>
  </sheetData>
  <mergeCells count="1">
    <mergeCell ref="A1:E1"/>
  </mergeCells>
  <conditionalFormatting sqref="B4:C7">
    <cfRule type="cellIs" dxfId="4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F22"/>
  <sheetViews>
    <sheetView workbookViewId="0" showGridLines="0" defaultGridColor="1"/>
  </sheetViews>
  <sheetFormatPr defaultColWidth="8.83333" defaultRowHeight="15" customHeight="1" outlineLevelRow="0" outlineLevelCol="0"/>
  <cols>
    <col min="1" max="1" width="40" style="37" customWidth="1"/>
    <col min="2" max="5" width="20" style="37" customWidth="1"/>
    <col min="6" max="6" width="58" style="37" customWidth="1"/>
    <col min="7" max="16384" width="8.85156" style="37" customWidth="1"/>
  </cols>
  <sheetData>
    <row r="1" ht="17.65" customHeight="1">
      <c r="A1" t="s" s="2">
        <v>157</v>
      </c>
      <c r="B1" s="3"/>
      <c r="C1" s="3"/>
      <c r="D1" s="3"/>
      <c r="E1" s="3"/>
      <c r="F1" s="4"/>
    </row>
    <row r="2" ht="15" customHeight="1">
      <c r="A2" s="5"/>
      <c r="B2" s="5"/>
      <c r="C2" s="5"/>
      <c r="D2" s="5"/>
      <c r="E2" s="5"/>
      <c r="F2" s="38"/>
    </row>
    <row r="3" ht="13.55" customHeight="1">
      <c r="A3" t="s" s="7">
        <v>158</v>
      </c>
      <c r="B3" t="s" s="8">
        <v>136</v>
      </c>
      <c r="C3" t="s" s="8">
        <v>138</v>
      </c>
      <c r="D3" t="s" s="8">
        <v>159</v>
      </c>
      <c r="E3" t="s" s="8">
        <v>160</v>
      </c>
      <c r="F3" t="s" s="36">
        <v>161</v>
      </c>
    </row>
    <row r="4" ht="15" customHeight="1">
      <c r="A4" t="s" s="12">
        <v>162</v>
      </c>
      <c r="B4" s="39">
        <v>250000</v>
      </c>
      <c r="C4" s="39">
        <v>125000</v>
      </c>
      <c r="D4" s="39">
        <v>375000</v>
      </c>
      <c r="E4" t="s" s="12">
        <v>163</v>
      </c>
      <c r="F4" t="s" s="12">
        <v>164</v>
      </c>
    </row>
    <row r="5" ht="15" customHeight="1">
      <c r="A5" t="s" s="16">
        <v>165</v>
      </c>
      <c r="B5" s="40">
        <v>167123.287671233</v>
      </c>
      <c r="C5" s="40">
        <v>83561.6438356164</v>
      </c>
      <c r="D5" s="40">
        <v>250684.931506849</v>
      </c>
      <c r="E5" t="s" s="16">
        <v>166</v>
      </c>
      <c r="F5" t="s" s="16">
        <v>167</v>
      </c>
    </row>
    <row r="6" ht="15" customHeight="1">
      <c r="A6" t="s" s="16">
        <v>168</v>
      </c>
      <c r="B6" s="40">
        <v>21726.0273972603</v>
      </c>
      <c r="C6" s="40">
        <v>16378.0821917808</v>
      </c>
      <c r="D6" s="40">
        <v>38104.1095890411</v>
      </c>
      <c r="E6" t="s" s="16">
        <v>166</v>
      </c>
      <c r="F6" t="s" s="16">
        <v>169</v>
      </c>
    </row>
    <row r="7" ht="15" customHeight="1">
      <c r="A7" t="s" s="16">
        <v>170</v>
      </c>
      <c r="B7" s="40">
        <v>5849.315068493150</v>
      </c>
      <c r="C7" s="40">
        <v>0</v>
      </c>
      <c r="D7" s="40">
        <v>5849.315068493150</v>
      </c>
      <c r="E7" t="s" s="16">
        <v>166</v>
      </c>
      <c r="F7" t="s" s="16">
        <v>171</v>
      </c>
    </row>
    <row r="8" ht="15" customHeight="1">
      <c r="A8" t="s" s="16">
        <v>172</v>
      </c>
      <c r="B8" s="40">
        <v>139547.945205479</v>
      </c>
      <c r="C8" s="40">
        <v>67183.561643835594</v>
      </c>
      <c r="D8" s="40">
        <v>206731.506849315</v>
      </c>
      <c r="E8" t="s" s="16">
        <v>166</v>
      </c>
      <c r="F8" t="s" s="16">
        <v>173</v>
      </c>
    </row>
    <row r="9" ht="27" customHeight="1">
      <c r="A9" t="s" s="16">
        <v>174</v>
      </c>
      <c r="B9" s="40">
        <v>25960.2630136986</v>
      </c>
      <c r="C9" s="40">
        <v>8877.589041095889</v>
      </c>
      <c r="D9" s="40">
        <v>34837.8520547945</v>
      </c>
      <c r="E9" t="s" s="16">
        <v>166</v>
      </c>
      <c r="F9" t="s" s="16">
        <v>175</v>
      </c>
    </row>
    <row r="10" ht="27" customHeight="1">
      <c r="A10" t="s" s="16">
        <v>176</v>
      </c>
      <c r="B10" s="40">
        <v>38834</v>
      </c>
      <c r="C10" s="40">
        <v>13280</v>
      </c>
      <c r="D10" s="40">
        <v>52114</v>
      </c>
      <c r="E10" t="s" s="16">
        <v>166</v>
      </c>
      <c r="F10" t="s" s="16">
        <v>177</v>
      </c>
    </row>
    <row r="11" ht="15" customHeight="1">
      <c r="A11" t="s" s="16">
        <v>178</v>
      </c>
      <c r="B11" s="40">
        <v>0</v>
      </c>
      <c r="C11" s="40">
        <v>0</v>
      </c>
      <c r="D11" s="40">
        <v>0</v>
      </c>
      <c r="E11" t="s" s="16">
        <v>179</v>
      </c>
      <c r="F11" t="s" s="16">
        <v>180</v>
      </c>
    </row>
    <row r="12" ht="15" customHeight="1">
      <c r="A12" t="s" s="16">
        <v>181</v>
      </c>
      <c r="B12" s="40">
        <v>100000</v>
      </c>
      <c r="C12" s="40">
        <v>0</v>
      </c>
      <c r="D12" s="40">
        <v>100000</v>
      </c>
      <c r="E12" t="s" s="16">
        <v>182</v>
      </c>
      <c r="F12" t="s" s="16">
        <v>183</v>
      </c>
    </row>
    <row r="13" ht="15" customHeight="1">
      <c r="A13" t="s" s="16">
        <v>184</v>
      </c>
      <c r="B13" s="40"/>
      <c r="C13" s="40"/>
      <c r="D13" s="40">
        <v>91468</v>
      </c>
      <c r="E13" t="s" s="16">
        <v>185</v>
      </c>
      <c r="F13" t="s" s="16">
        <v>186</v>
      </c>
    </row>
    <row r="14" ht="27" customHeight="1">
      <c r="A14" t="s" s="16">
        <v>187</v>
      </c>
      <c r="B14" s="40"/>
      <c r="C14" s="40"/>
      <c r="D14" s="40">
        <v>39354</v>
      </c>
      <c r="E14" t="s" s="16">
        <v>188</v>
      </c>
      <c r="F14" t="s" s="16">
        <v>189</v>
      </c>
    </row>
    <row r="15" ht="39" customHeight="1">
      <c r="A15" t="s" s="16">
        <v>190</v>
      </c>
      <c r="B15" t="s" s="16">
        <v>191</v>
      </c>
      <c r="C15" s="33"/>
      <c r="D15" t="s" s="16">
        <v>192</v>
      </c>
      <c r="E15" s="33"/>
      <c r="F15" s="6"/>
    </row>
    <row r="16" ht="75" customHeight="1">
      <c r="A16" t="s" s="41">
        <v>193</v>
      </c>
      <c r="B16" t="s" s="41">
        <v>194</v>
      </c>
      <c r="C16" s="42"/>
      <c r="D16" t="s" s="41">
        <v>195</v>
      </c>
      <c r="E16" s="42"/>
      <c r="F16" s="38"/>
    </row>
    <row r="17" ht="13.55" customHeight="1">
      <c r="A17" t="s" s="43">
        <v>196</v>
      </c>
      <c r="B17" s="44"/>
      <c r="C17" s="44"/>
      <c r="D17" s="44"/>
      <c r="E17" s="44"/>
      <c r="F17" s="45"/>
    </row>
    <row r="18" ht="27" customHeight="1">
      <c r="A18" t="s" s="46">
        <v>197</v>
      </c>
      <c r="B18" t="s" s="20">
        <v>198</v>
      </c>
      <c r="C18" t="s" s="20">
        <v>199</v>
      </c>
      <c r="D18" s="47"/>
      <c r="E18" s="48"/>
      <c r="F18" s="48"/>
    </row>
    <row r="19" ht="63" customHeight="1">
      <c r="A19" t="s" s="46">
        <v>200</v>
      </c>
      <c r="B19" t="s" s="20">
        <v>201</v>
      </c>
      <c r="C19" t="s" s="20">
        <v>202</v>
      </c>
      <c r="D19" s="4"/>
      <c r="E19" s="6"/>
      <c r="F19" s="6"/>
    </row>
    <row r="20" ht="51" customHeight="1">
      <c r="A20" t="s" s="46">
        <v>203</v>
      </c>
      <c r="B20" t="s" s="20">
        <v>204</v>
      </c>
      <c r="C20" t="s" s="20">
        <v>205</v>
      </c>
      <c r="D20" s="4"/>
      <c r="E20" s="6"/>
      <c r="F20" s="6"/>
    </row>
    <row r="21" ht="51" customHeight="1">
      <c r="A21" t="s" s="46">
        <v>206</v>
      </c>
      <c r="B21" t="s" s="20">
        <v>207</v>
      </c>
      <c r="C21" t="s" s="20">
        <v>208</v>
      </c>
      <c r="D21" s="4"/>
      <c r="E21" s="6"/>
      <c r="F21" s="6"/>
    </row>
    <row r="22" ht="39" customHeight="1">
      <c r="A22" t="s" s="49">
        <v>209</v>
      </c>
      <c r="B22" t="s" s="50">
        <v>207</v>
      </c>
      <c r="C22" t="s" s="50">
        <v>210</v>
      </c>
      <c r="D22" s="4"/>
      <c r="E22" s="6"/>
      <c r="F22" s="6"/>
    </row>
  </sheetData>
  <mergeCells count="2">
    <mergeCell ref="A1:E1"/>
    <mergeCell ref="A17:F17"/>
  </mergeCells>
  <conditionalFormatting sqref="B4:D14">
    <cfRule type="cellIs" dxfId="5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E14"/>
  <sheetViews>
    <sheetView workbookViewId="0" showGridLines="0" defaultGridColor="1"/>
  </sheetViews>
  <sheetFormatPr defaultColWidth="8.83333" defaultRowHeight="15" customHeight="1" outlineLevelRow="0" outlineLevelCol="0"/>
  <cols>
    <col min="1" max="1" width="34" style="51" customWidth="1"/>
    <col min="2" max="2" width="72" style="51" customWidth="1"/>
    <col min="3" max="3" width="54" style="51" customWidth="1"/>
    <col min="4" max="5" width="8.85156" style="51" customWidth="1"/>
    <col min="6" max="16384" width="8.85156" style="51" customWidth="1"/>
  </cols>
  <sheetData>
    <row r="1" ht="17.65" customHeight="1">
      <c r="A1" t="s" s="2">
        <v>211</v>
      </c>
      <c r="B1" s="3"/>
      <c r="C1" s="3"/>
      <c r="D1" s="4"/>
      <c r="E1" s="6"/>
    </row>
    <row r="2" ht="15" customHeight="1">
      <c r="A2" s="5"/>
      <c r="B2" s="5"/>
      <c r="C2" s="5"/>
      <c r="D2" s="6"/>
      <c r="E2" s="6"/>
    </row>
    <row r="3" ht="15" customHeight="1">
      <c r="A3" t="s" s="7">
        <v>212</v>
      </c>
      <c r="B3" t="s" s="8">
        <v>213</v>
      </c>
      <c r="C3" t="s" s="8">
        <v>214</v>
      </c>
      <c r="D3" s="4"/>
      <c r="E3" s="6"/>
    </row>
    <row r="4" ht="27" customHeight="1">
      <c r="A4" t="s" s="12">
        <v>215</v>
      </c>
      <c r="B4" t="s" s="12">
        <v>216</v>
      </c>
      <c r="C4" t="s" s="12">
        <v>217</v>
      </c>
      <c r="D4" s="6"/>
      <c r="E4" s="6"/>
    </row>
    <row r="5" ht="27" customHeight="1">
      <c r="A5" t="s" s="16">
        <v>218</v>
      </c>
      <c r="B5" t="s" s="16">
        <v>219</v>
      </c>
      <c r="C5" t="s" s="16">
        <v>220</v>
      </c>
      <c r="D5" s="6"/>
      <c r="E5" s="6"/>
    </row>
    <row r="6" ht="27" customHeight="1">
      <c r="A6" t="s" s="16">
        <v>221</v>
      </c>
      <c r="B6" t="s" s="16">
        <v>222</v>
      </c>
      <c r="C6" t="s" s="16">
        <v>223</v>
      </c>
      <c r="D6" s="6"/>
      <c r="E6" s="6"/>
    </row>
    <row r="7" ht="15" customHeight="1">
      <c r="A7" t="s" s="16">
        <v>224</v>
      </c>
      <c r="B7" t="s" s="16">
        <v>225</v>
      </c>
      <c r="C7" t="s" s="16">
        <v>226</v>
      </c>
      <c r="D7" s="6"/>
      <c r="E7" s="6"/>
    </row>
    <row r="8" ht="27" customHeight="1">
      <c r="A8" t="s" s="16">
        <v>227</v>
      </c>
      <c r="B8" t="s" s="16">
        <v>228</v>
      </c>
      <c r="C8" t="s" s="16">
        <v>229</v>
      </c>
      <c r="D8" s="6"/>
      <c r="E8" s="6"/>
    </row>
    <row r="9" ht="15" customHeight="1">
      <c r="A9" t="s" s="16">
        <v>230</v>
      </c>
      <c r="B9" t="s" s="16">
        <v>231</v>
      </c>
      <c r="C9" t="s" s="16">
        <v>232</v>
      </c>
      <c r="D9" s="6"/>
      <c r="E9" s="6"/>
    </row>
    <row r="10" ht="15" customHeight="1">
      <c r="A10" t="s" s="16">
        <v>233</v>
      </c>
      <c r="B10" t="s" s="16">
        <v>234</v>
      </c>
      <c r="C10" t="s" s="16">
        <v>235</v>
      </c>
      <c r="D10" s="6"/>
      <c r="E10" s="6"/>
    </row>
    <row r="11" ht="15" customHeight="1">
      <c r="A11" t="s" s="16">
        <v>236</v>
      </c>
      <c r="B11" t="s" s="16">
        <v>237</v>
      </c>
      <c r="C11" t="s" s="16">
        <v>238</v>
      </c>
      <c r="D11" s="6"/>
      <c r="E11" s="6"/>
    </row>
    <row r="12" ht="15" customHeight="1">
      <c r="A12" t="s" s="16">
        <v>239</v>
      </c>
      <c r="B12" t="s" s="16">
        <v>240</v>
      </c>
      <c r="C12" t="s" s="16">
        <v>241</v>
      </c>
      <c r="D12" s="6"/>
      <c r="E12" s="6"/>
    </row>
    <row r="13" ht="15" customHeight="1">
      <c r="A13" t="s" s="16">
        <v>191</v>
      </c>
      <c r="B13" t="s" s="16">
        <v>192</v>
      </c>
      <c r="C13" t="s" s="16">
        <v>242</v>
      </c>
      <c r="D13" s="6"/>
      <c r="E13" s="6"/>
    </row>
    <row r="14" ht="15" customHeight="1">
      <c r="A14" t="s" s="52">
        <v>243</v>
      </c>
      <c r="B14" t="s" s="52">
        <v>244</v>
      </c>
      <c r="C14" t="s" s="52">
        <v>245</v>
      </c>
      <c r="D14" s="6"/>
      <c r="E14" s="6"/>
    </row>
  </sheetData>
  <mergeCells count="1">
    <mergeCell ref="A1:C1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