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86144295c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puts &amp; Assumptions" sheetId="1" r:id="R03b707b311b64c3a"/>
    <x:sheet xmlns:r="http://schemas.openxmlformats.org/officeDocument/2006/relationships" name="5-Year Projection" sheetId="2" r:id="R6ec348136a3742ac"/>
    <x:sheet xmlns:r="http://schemas.openxmlformats.org/officeDocument/2006/relationships" name="Equity Analysis" sheetId="3" r:id="R2008ed1264314b64"/>
    <x:sheet xmlns:r="http://schemas.openxmlformats.org/officeDocument/2006/relationships" name="Backdoor Roth" sheetId="4" r:id="R2f5858962c664c56"/>
    <x:sheet xmlns:r="http://schemas.openxmlformats.org/officeDocument/2006/relationships" name="Rental &amp; K-1" sheetId="5" r:id="Rf83bd34ec3b54927"/>
    <x:sheet xmlns:r="http://schemas.openxmlformats.org/officeDocument/2006/relationships" name="W-4 Planning" sheetId="6" r:id="Rf80cc038268549e3"/>
    <x:sheet xmlns:r="http://schemas.openxmlformats.org/officeDocument/2006/relationships" name="IRS Sources" sheetId="7" r:id="R9c09597b8c3a4e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;[Red]($#,##0);-"/>
    <x:numFmt numFmtId="201" formatCode="0.00%"/>
    <x:numFmt numFmtId="202" formatCode="0.0%"/>
  </x:numFmts>
  <x:fonts count="8">
    <x:font>
      <x:sz val="11"/>
      <x:name val="Carlito"/>
    </x:font>
    <x:font>
      <x:b/>
      <x:sz val="15"/>
      <x:color rgb="FFFFFFFF"/>
      <x:name val="Carlito"/>
    </x:font>
    <x:font>
      <x:b/>
      <x:sz val="11"/>
      <x:color rgb="FF000000"/>
      <x:name val="Carlito"/>
    </x:font>
    <x:font>
      <x:sz val="11"/>
      <x:color rgb="FF0000FF"/>
      <x:name val="Carlito"/>
    </x:font>
    <x:font>
      <x:sz val="11"/>
      <x:color rgb="FF000000"/>
      <x:name val="Carlito"/>
    </x:font>
    <x:font>
      <x:sz val="11"/>
      <x:color rgb="FF008000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D9EAF7"/>
      </x:patternFill>
    </x:fill>
    <x:fill>
      <x:patternFill patternType="solid">
        <x:fgColor rgb="FF1F4E78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8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200" fontId="3" fillId="4" borderId="0" xfId="0" applyNumberFormat="1" applyFont="1" applyFill="1" applyBorder="1"/>
    <x:xf numFmtId="200" fontId="3" fillId="4" borderId="1" xfId="0" applyNumberFormat="1" applyFont="1" applyFill="1" applyBorder="1"/>
    <x:xf numFmtId="201" fontId="3" fillId="4" borderId="0" xfId="0" applyNumberFormat="1" applyFont="1" applyFill="1" applyBorder="1"/>
    <x:xf numFmtId="201" fontId="3" fillId="4" borderId="1" xfId="0" applyNumberFormat="1" applyFont="1" applyFill="1" applyBorder="1"/>
    <x:xf numFmtId="200" fontId="4" fillId="4" borderId="0" xfId="0" applyNumberFormat="1" applyFont="1" applyFill="1" applyBorder="1"/>
    <x:xf numFmtId="200" fontId="4" fillId="4" borderId="1" xfId="0" applyNumberFormat="1" applyFont="1" applyFill="1" applyBorder="1"/>
    <x:xf numFmtId="202" fontId="3" fillId="4" borderId="0" xfId="0" applyNumberFormat="1" applyFont="1" applyFill="1" applyBorder="1"/>
    <x:xf numFmtId="202" fontId="3" fillId="4" borderId="1" xfId="0" applyNumberFormat="1" applyFont="1" applyFill="1" applyBorder="1"/>
    <x:xf numFmtId="0" fontId="1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200" fontId="3" fillId="4" borderId="0" xfId="0" applyNumberFormat="1" applyFont="1" applyFill="1" applyBorder="1" applyAlignment="1">
      <x:alignment wrapText="1"/>
    </x:xf>
    <x:xf numFmtId="201" fontId="3" fillId="4" borderId="0" xfId="0" applyNumberFormat="1" applyFont="1" applyFill="1" applyBorder="1" applyAlignment="1">
      <x:alignment wrapText="1"/>
    </x:xf>
    <x:xf numFmtId="200" fontId="4" fillId="4" borderId="0" xfId="0" applyNumberFormat="1" applyFont="1" applyFill="1" applyBorder="1" applyAlignment="1">
      <x:alignment wrapText="1"/>
    </x:xf>
    <x:xf numFmtId="202" fontId="3" fillId="4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200" fontId="3" fillId="4" borderId="1" xfId="0" applyNumberFormat="1" applyFont="1" applyFill="1" applyBorder="1" applyAlignment="1">
      <x:alignment wrapText="1"/>
    </x:xf>
    <x:xf numFmtId="201" fontId="3" fillId="4" borderId="1" xfId="0" applyNumberFormat="1" applyFont="1" applyFill="1" applyBorder="1" applyAlignment="1">
      <x:alignment wrapText="1"/>
    </x:xf>
    <x:xf numFmtId="200" fontId="4" fillId="4" borderId="1" xfId="0" applyNumberFormat="1" applyFont="1" applyFill="1" applyBorder="1" applyAlignment="1">
      <x:alignment wrapText="1"/>
    </x:xf>
    <x:xf numFmtId="202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0" fontId="5" fillId="0" borderId="0" xfId="0" applyNumberFormat="1" applyFont="1" applyFill="1" applyBorder="1"/>
    <x:xf numFmtId="202" fontId="5" fillId="0" borderId="0" xfId="0" applyNumberFormat="1" applyFont="1" applyFill="1" applyBorder="1"/>
    <x:xf numFmtId="200" fontId="5" fillId="0" borderId="1" xfId="0" applyNumberFormat="1" applyFont="1" applyFill="1" applyBorder="1"/>
    <x:xf numFmtId="202" fontId="5" fillId="0" borderId="1" xfId="0" applyNumberFormat="1" applyFont="1" applyFill="1" applyBorder="1"/>
    <x:xf numFmtId="200" fontId="4" fillId="0" borderId="0" xfId="0" applyNumberFormat="1" applyFont="1" applyFill="1" applyBorder="1"/>
    <x:xf numFmtId="202" fontId="4" fillId="0" borderId="0" xfId="0" applyNumberFormat="1" applyFont="1" applyFill="1" applyBorder="1"/>
    <x:xf numFmtId="200" fontId="4" fillId="0" borderId="1" xfId="0" applyNumberFormat="1" applyFont="1" applyFill="1" applyBorder="1"/>
    <x:xf numFmtId="202" fontId="4" fillId="0" borderId="1" xfId="0" applyNumberFormat="1" applyFont="1" applyFill="1" applyBorder="1"/>
    <x:xf numFmtId="200" fontId="5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2" fontId="5" fillId="0" borderId="0" xfId="0" applyNumberFormat="1" applyFont="1" applyFill="1" applyBorder="1" applyAlignment="1">
      <x:alignment wrapText="1"/>
    </x:xf>
    <x:xf numFmtId="202" fontId="4" fillId="0" borderId="0" xfId="0" applyNumberFormat="1" applyFont="1" applyFill="1" applyBorder="1" applyAlignment="1">
      <x:alignment wrapText="1"/>
    </x:xf>
    <x:xf numFmtId="200" fontId="5" fillId="0" borderId="1" xfId="0" applyNumberFormat="1" applyFont="1" applyFill="1" applyBorder="1" applyAlignment="1">
      <x:alignment wrapText="1"/>
    </x:xf>
    <x:xf numFmtId="200" fontId="4" fillId="0" borderId="1" xfId="0" applyNumberFormat="1" applyFont="1" applyFill="1" applyBorder="1" applyAlignment="1">
      <x:alignment wrapText="1"/>
    </x:xf>
    <x:xf numFmtId="202" fontId="5" fillId="0" borderId="1" xfId="0" applyNumberFormat="1" applyFont="1" applyFill="1" applyBorder="1" applyAlignment="1">
      <x:alignment wrapText="1"/>
    </x:xf>
    <x:xf numFmtId="202" fontId="4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2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2" fillId="5" borderId="0" xfId="0" applyNumberFormat="1" applyFont="1" applyFill="1" applyBorder="1" applyAlignment="1">
      <x:alignment horizontal="center" wrapText="1"/>
    </x:xf>
    <x:xf numFmtId="200" fontId="3" fillId="0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536086b1e04006" /><Relationship Type="http://schemas.openxmlformats.org/officeDocument/2006/relationships/theme" Target="/xl/theme/theme1.xml" Id="R5d4707d639554ebc" /><Relationship Type="http://schemas.openxmlformats.org/officeDocument/2006/relationships/sharedStrings" Target="/xl/sharedStrings.xml" Id="Rcb13604050b946b7" /><Relationship Type="http://schemas.openxmlformats.org/officeDocument/2006/relationships/worksheet" Target="/xl/worksheets/sheet1.xml" Id="R03b707b311b64c3a" /><Relationship Type="http://schemas.openxmlformats.org/officeDocument/2006/relationships/worksheet" Target="/xl/worksheets/sheet2.xml" Id="R6ec348136a3742ac" /><Relationship Type="http://schemas.openxmlformats.org/officeDocument/2006/relationships/worksheet" Target="/xl/worksheets/sheet3.xml" Id="R2008ed1264314b64" /><Relationship Type="http://schemas.openxmlformats.org/officeDocument/2006/relationships/worksheet" Target="/xl/worksheets/sheet4.xml" Id="R2f5858962c664c56" /><Relationship Type="http://schemas.openxmlformats.org/officeDocument/2006/relationships/worksheet" Target="/xl/worksheets/sheet5.xml" Id="Rf83bd34ec3b54927" /><Relationship Type="http://schemas.openxmlformats.org/officeDocument/2006/relationships/worksheet" Target="/xl/worksheets/sheet6.xml" Id="Rf80cc038268549e3" /><Relationship Type="http://schemas.openxmlformats.org/officeDocument/2006/relationships/worksheet" Target="/xl/worksheets/sheet7.xml" Id="R9c09597b8c3a4e0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54e5a8f6dcc4ce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Projected Federal Income Tax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v>Series 1</c:v>
          </c:tx>
          <c:marker>
            <c:symbol val="none"/>
          </c:marker>
          <c:cat>
            <c:strRef>
              <c:f>'5-Year Projection'!$B$3</c:f>
              <c:strCache>
                <c:ptCount val="0"/>
              </c:strCache>
            </c:strRef>
          </c:cat>
          <c:val>
            <c:numRef>
              <c:f>'5-Year Projection'!$C$3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Series 2</c:v>
          </c:tx>
          <c:marker>
            <c:symbol val="none"/>
          </c:marker>
          <c:cat>
            <c:strRef>
              <c:f>'5-Year Projection'!$B$3</c:f>
              <c:strCache>
                <c:ptCount val="0"/>
              </c:strCache>
            </c:strRef>
          </c:cat>
          <c:val>
            <c:numRef>
              <c:f>'5-Year Projection'!$D$3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Series 3</c:v>
          </c:tx>
          <c:marker>
            <c:symbol val="none"/>
          </c:marker>
          <c:cat>
            <c:strRef>
              <c:f>'5-Year Projection'!$B$3</c:f>
              <c:strCache>
                <c:ptCount val="0"/>
              </c:strCache>
            </c:strRef>
          </c:cat>
          <c:val>
            <c:numRef>
              <c:f>'5-Year Projection'!$E$3</c:f>
              <c:numCache>
                <c:formatCode>General</c:formatCode>
                <c:ptCount val="0"/>
              </c:numCache>
            </c:numRef>
          </c:val>
        </c:ser>
        <c:ser>
          <c:idx val="3"/>
          <c:order val="3"/>
          <c:tx>
            <c:v>Series 4</c:v>
          </c:tx>
          <c:marker>
            <c:symbol val="none"/>
          </c:marker>
          <c:cat>
            <c:strRef>
              <c:f>'5-Year Projection'!$B$3</c:f>
              <c:strCache>
                <c:ptCount val="0"/>
              </c:strCache>
            </c:strRef>
          </c:cat>
          <c:val>
            <c:numRef>
              <c:f>'5-Year Projection'!$F$3</c:f>
              <c:numCache>
                <c:formatCode>General</c:formatCode>
                <c:ptCount val="0"/>
              </c:numCache>
            </c:numRef>
          </c:val>
        </c:ser>
        <c:ser>
          <c:idx val="4"/>
          <c:order val="4"/>
          <c:tx>
            <c:v>Federal income tax</c:v>
          </c:tx>
          <c:marker>
            <c:symbol val="none"/>
          </c:marker>
          <c:cat>
            <c:strRef>
              <c:f>'5-Year Projection'!$B$3:$F$3</c:f>
              <c:strCache>
                <c:ptCount val="0"/>
              </c:strCache>
            </c:strRef>
          </c:cat>
          <c:val>
            <c:numRef>
              <c:f>'5-Year Projection'!$B$20:$F$20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2</xdr:row>
      <xdr:rowOff>0</xdr:rowOff>
    </xdr:from>
    <xdr:to>
      <xdr:col>16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54e5a8f6dcc4cec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0b94040311fb4bc6" /></Relationships>
</file>

<file path=xl/worksheets/sheet1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18" hidden="0" customWidth="1"/>
    <x:col min="3" max="3" width="52" hidden="0" customWidth="1"/>
    <x:col min="4" max="4" width="34" hidden="0" customWidth="1"/>
  </x:cols>
  <x:sheetData>
    <x:row r="1" ht="54" hidden="0" customHeight="1">
      <x:c r="A1" s="34" t="str">
        <x:v>Mark Anthony - 2026 Tax Projection Inputs (as of Sept. 1, 2026)</x:v>
      </x:c>
      <x:c r="B1" s="34"/>
      <x:c r="C1" s="34"/>
      <x:c r="D1" s="34"/>
    </x:row>
    <x:row r="2" ht="15" hidden="0" customHeight="1">
      <x:c r="A2" s="35"/>
      <x:c r="B2" s="35"/>
      <x:c r="C2" s="35"/>
      <x:c r="D2" s="35"/>
    </x:row>
    <x:row r="3" ht="52.79999923706055" hidden="0" customHeight="1">
      <x:c r="A3" s="14" t="str">
        <x:v>Input</x:v>
      </x:c>
      <x:c r="B3" s="14" t="str">
        <x:v>2026 Value</x:v>
      </x:c>
      <x:c r="C3" s="14" t="str">
        <x:v>Treatment / Assumption</x:v>
      </x:c>
      <x:c r="D3" s="14" t="str">
        <x:v>Source / Note</x:v>
      </x:c>
    </x:row>
    <x:row r="4" ht="39.599998474121094" hidden="0" customHeight="1">
      <x:c r="A4" s="35" t="str">
        <x:v>Filing status</x:v>
      </x:c>
      <x:c r="B4" s="36" t="str">
        <x:v>Married Filing Jointly</x:v>
      </x:c>
      <x:c r="C4" s="35" t="str">
        <x:v>Assumed joint return</x:v>
      </x:c>
      <x:c r="D4" s="35" t="str">
        <x:v>User facts</x:v>
      </x:c>
    </x:row>
    <x:row r="5" ht="92.4000015258789" hidden="0" customHeight="1">
      <x:c r="A5" s="35" t="str">
        <x:v>Mark age</x:v>
      </x:c>
      <x:c r="B5" s="36" t="n">
        <x:v>50</x:v>
      </x:c>
      <x:c r="C5" s="35" t="str">
        <x:v>Age 50 catch-up potentially available for 401(k)/IRA</x:v>
      </x:c>
      <x:c r="D5" s="35" t="str">
        <x:v>User facts</x:v>
      </x:c>
    </x:row>
    <x:row r="6" ht="105.5999984741211" hidden="0" customHeight="1">
      <x:c r="A6" s="35" t="str">
        <x:v>Laura age</x:v>
      </x:c>
      <x:c r="B6" s="36" t="n">
        <x:v>49</x:v>
      </x:c>
      <x:c r="C6" s="35" t="str">
        <x:v>No age-50 catch-up assumed for 2026 unless she turns 50 by year-end</x:v>
      </x:c>
      <x:c r="D6" s="35" t="str">
        <x:v>User facts</x:v>
      </x:c>
    </x:row>
    <x:row r="7" ht="79.19999694824219" hidden="0" customHeight="1">
      <x:c r="A7" s="35" t="str">
        <x:v>Mark salary</x:v>
      </x:c>
      <x:c r="B7" s="37" t="n">
        <x:v>250000</x:v>
      </x:c>
      <x:c r="C7" s="35" t="str">
        <x:v>W-2 wages before retirement/HSA deferrals</x:v>
      </x:c>
      <x:c r="D7" s="35" t="str">
        <x:v>User facts</x:v>
      </x:c>
    </x:row>
    <x:row r="8" ht="66" hidden="0" customHeight="1">
      <x:c r="A8" s="35" t="str">
        <x:v>Laura salary</x:v>
      </x:c>
      <x:c r="B8" s="37" t="n">
        <x:v>125000</x:v>
      </x:c>
      <x:c r="C8" s="35" t="str">
        <x:v>W-2 wages before retirement deferrals</x:v>
      </x:c>
      <x:c r="D8" s="35" t="str">
        <x:v>User facts</x:v>
      </x:c>
    </x:row>
    <x:row r="9" ht="105.5999984741211" hidden="0" customHeight="1">
      <x:c r="A9" s="35" t="str">
        <x:v>S'otality estimated company value</x:v>
      </x:c>
      <x:c r="B9" s="37" t="n">
        <x:v>200000000</x:v>
      </x:c>
      <x:c r="C9" s="35" t="str">
        <x:v>Private-company estimate; not a substitute for formal FMV/409A valuation</x:v>
      </x:c>
      <x:c r="D9" s="35" t="str">
        <x:v>User facts</x:v>
      </x:c>
    </x:row>
    <x:row r="10" ht="52.79999923706055" hidden="0" customHeight="1">
      <x:c r="A10" s="35" t="str">
        <x:v>Mark equity percentage</x:v>
      </x:c>
      <x:c r="B10" s="38" t="n">
        <x:v>0.0005</x:v>
      </x:c>
      <x:c r="C10" s="35" t="str">
        <x:v>0.05% equity</x:v>
      </x:c>
      <x:c r="D10" s="35" t="str">
        <x:v>User facts</x:v>
      </x:c>
    </x:row>
    <x:row r="11" ht="66" hidden="0" customHeight="1">
      <x:c r="A11" s="35" t="str">
        <x:v>Implied equity value</x:v>
      </x:c>
      <x:c r="B11" s="39" t="n">
        <x:f>B9*B10</x:f>
        <x:v>100000</x:v>
      </x:c>
      <x:c r="C11" s="35" t="str">
        <x:v>Company value x equity percentage</x:v>
      </x:c>
      <x:c r="D11" s="35" t="str">
        <x:v>Calculated</x:v>
      </x:c>
    </x:row>
    <x:row r="12" ht="118.80000305175781" hidden="0" customHeight="1">
      <x:c r="A12" s="35" t="str">
        <x:v>Equity effective date</x:v>
      </x:c>
      <x:c r="B12" s="39" t="str">
        <x:v>09/30/2026</x:v>
      </x:c>
      <x:c r="C12" s="35" t="str">
        <x:v>Working assumption: substantially vested/transferable on this date</x:v>
      </x:c>
      <x:c r="D12" s="35" t="str">
        <x:v>User facts; award agreement needed</x:v>
      </x:c>
    </x:row>
    <x:row r="13" ht="171.60000610351562" hidden="0" customHeight="1">
      <x:c r="A13" s="35" t="str">
        <x:v>Equity compensation included in 2026 model</x:v>
      </x:c>
      <x:c r="B13" s="39" t="n">
        <x:f>B11</x:f>
        <x:v>100000</x:v>
      </x:c>
      <x:c r="C13" s="35" t="str">
        <x:v>Working scenario only: full implied value treated as compensation if vested and received for services</x:v>
      </x:c>
      <x:c r="D13" s="35" t="str">
        <x:v>IRS Pub. 525</x:v>
      </x:c>
    </x:row>
    <x:row r="14" ht="79.19999694824219" hidden="0" customHeight="1">
      <x:c r="A14" s="35" t="str">
        <x:v>Mark 401(k) balance</x:v>
      </x:c>
      <x:c r="B14" s="37" t="n">
        <x:v>500000</x:v>
      </x:c>
      <x:c r="C14" s="35" t="str">
        <x:v>Balance does not itself create current tax</x:v>
      </x:c>
      <x:c r="D14" s="35" t="str">
        <x:v>User facts</x:v>
      </x:c>
    </x:row>
    <x:row r="15" ht="79.19999694824219" hidden="0" customHeight="1">
      <x:c r="A15" s="35" t="str">
        <x:v>Laura 401(k) balance</x:v>
      </x:c>
      <x:c r="B15" s="37" t="n">
        <x:v>350000</x:v>
      </x:c>
      <x:c r="C15" s="35" t="str">
        <x:v>Balance does not itself create current tax</x:v>
      </x:c>
      <x:c r="D15" s="35" t="str">
        <x:v>User facts</x:v>
      </x:c>
    </x:row>
    <x:row r="16" ht="79.19999694824219" hidden="0" customHeight="1">
      <x:c r="A16" s="35" t="str">
        <x:v>Mark 2026 401(k) deferral</x:v>
      </x:c>
      <x:c r="B16" s="37" t="n">
        <x:v>32500</x:v>
      </x:c>
      <x:c r="C16" s="35" t="str">
        <x:v>Assumes $24,500 regular + $8,000 age-50 catch-up</x:v>
      </x:c>
      <x:c r="D16" s="35" t="str">
        <x:v>IRS 2026 limits</x:v>
      </x:c>
    </x:row>
    <x:row r="17" ht="92.4000015258789" hidden="0" customHeight="1">
      <x:c r="A17" s="35" t="str">
        <x:v>Laura 2026 401(k) deferral</x:v>
      </x:c>
      <x:c r="B17" s="37" t="n">
        <x:v>24500</x:v>
      </x:c>
      <x:c r="C17" s="35" t="str">
        <x:v>Assumes regular 2026 maximum; update if actual differs</x:v>
      </x:c>
      <x:c r="D17" s="35" t="str">
        <x:v>IRS 2026 limits</x:v>
      </x:c>
    </x:row>
    <x:row r="18" ht="118.80000305175781" hidden="0" customHeight="1">
      <x:c r="A18" s="35" t="str">
        <x:v>Family HSA contribution</x:v>
      </x:c>
      <x:c r="B18" s="37" t="n">
        <x:v>8750</x:v>
      </x:c>
      <x:c r="C18" s="35" t="str">
        <x:v>Assumes eligible family HDHP coverage and full-year HSA eligibility</x:v>
      </x:c>
      <x:c r="D18" s="35" t="str">
        <x:v>IRS Pub. 969</x:v>
      </x:c>
    </x:row>
    <x:row r="19" ht="132" hidden="0" customHeight="1">
      <x:c r="A19" s="35" t="str">
        <x:v>Mark requested backdoor Roth amount</x:v>
      </x:c>
      <x:c r="B19" s="37" t="n">
        <x:v>20000</x:v>
      </x:c>
      <x:c r="C19" s="35" t="str">
        <x:v>Requested amount exceeds 2026 IRA contribution limit if this is a new IRA contribution</x:v>
      </x:c>
      <x:c r="D19" s="35" t="str">
        <x:v>User facts</x:v>
      </x:c>
    </x:row>
    <x:row r="20" ht="66" hidden="0" customHeight="1">
      <x:c r="A20" s="35" t="str">
        <x:v>Mark maximum 2026 IRA contribution</x:v>
      </x:c>
      <x:c r="B20" s="37" t="n">
        <x:v>8600</x:v>
      </x:c>
      <x:c r="C20" s="35" t="str">
        <x:v>$7,500 + $1,100 age-50 catch-up</x:v>
      </x:c>
      <x:c r="D20" s="35" t="str">
        <x:v>IRS 2026 IRA limit</x:v>
      </x:c>
    </x:row>
    <x:row r="21" ht="105.5999984741211" hidden="0" customHeight="1">
      <x:c r="A21" s="35" t="str">
        <x:v>Laura maximum 2026 IRA contribution</x:v>
      </x:c>
      <x:c r="B21" s="37" t="n">
        <x:v>7500</x:v>
      </x:c>
      <x:c r="C21" s="35" t="str">
        <x:v>Age 49 assumption; update to $8,600 if age 50 by 12/31/2026</x:v>
      </x:c>
      <x:c r="D21" s="35" t="str">
        <x:v>IRS 2026 IRA limit</x:v>
      </x:c>
    </x:row>
    <x:row r="22" ht="79.19999694824219" hidden="0" customHeight="1">
      <x:c r="A22" s="35" t="str">
        <x:v>Fidelity growth fund balance</x:v>
      </x:c>
      <x:c r="B22" s="37" t="n">
        <x:v>200000</x:v>
      </x:c>
      <x:c r="C22" s="35" t="str">
        <x:v>Balance only; taxable dividends/gains not provided</x:v>
      </x:c>
      <x:c r="D22" s="35" t="str">
        <x:v>User facts</x:v>
      </x:c>
    </x:row>
    <x:row r="23" ht="92.4000015258789" hidden="0" customHeight="1">
      <x:c r="A23" s="35" t="str">
        <x:v>Fidelity taxable distributions</x:v>
      </x:c>
      <x:c r="B23" s="37" t="n">
        <x:v>0</x:v>
      </x:c>
      <x:c r="C23" s="35" t="str">
        <x:v>Editable - enter expected 1099-DIV/1099-B taxable amount</x:v>
      </x:c>
      <x:c r="D23" s="35" t="str">
        <x:v>Missing information</x:v>
      </x:c>
    </x:row>
    <x:row r="24" ht="145.1999969482422" hidden="0" customHeight="1">
      <x:c r="A24" s="35" t="str">
        <x:v>Daytona gross annual rent</x:v>
      </x:c>
      <x:c r="B24" s="37" t="n">
        <x:v>10000</x:v>
      </x:c>
      <x:c r="C24" s="35" t="str">
        <x:v>Conservative model treats stated $10,000 as taxable net because expenses were not provided</x:v>
      </x:c>
      <x:c r="D24" s="35" t="str">
        <x:v>User facts</x:v>
      </x:c>
    </x:row>
    <x:row r="25" ht="52.79999923706055" hidden="0" customHeight="1">
      <x:c r="A25" s="35" t="str">
        <x:v>Mark K-1 rental income</x:v>
      </x:c>
      <x:c r="B25" s="37" t="n">
        <x:v>20000</x:v>
      </x:c>
      <x:c r="C25" s="35" t="str">
        <x:v>Assumed taxable/passive for projection</x:v>
      </x:c>
      <x:c r="D25" s="35" t="str">
        <x:v>User facts</x:v>
      </x:c>
    </x:row>
    <x:row r="26" ht="52.79999923706055" hidden="0" customHeight="1">
      <x:c r="A26" s="35" t="str">
        <x:v>Laura K-1 rental income</x:v>
      </x:c>
      <x:c r="B26" s="37" t="n">
        <x:v>20000</x:v>
      </x:c>
      <x:c r="C26" s="35" t="str">
        <x:v>Assumed taxable/passive for projection</x:v>
      </x:c>
      <x:c r="D26" s="35" t="str">
        <x:v>User facts</x:v>
      </x:c>
    </x:row>
    <x:row r="27" ht="79.19999694824219" hidden="0" customHeight="1">
      <x:c r="A27" s="35" t="str">
        <x:v>Annual wage growth</x:v>
      </x:c>
      <x:c r="B27" s="40" t="n">
        <x:v>0.03</x:v>
      </x:c>
      <x:c r="C27" s="35" t="str">
        <x:v>Editable projection assumption for 2027-2030</x:v>
      </x:c>
      <x:c r="D27" s="35" t="str">
        <x:v>Planning assumption</x:v>
      </x:c>
    </x:row>
    <x:row r="28" ht="79.19999694824219" hidden="0" customHeight="1">
      <x:c r="A28" s="35" t="str">
        <x:v>Annual rental/K-1 growth</x:v>
      </x:c>
      <x:c r="B28" s="40" t="n">
        <x:v>0.03</x:v>
      </x:c>
      <x:c r="C28" s="35" t="str">
        <x:v>Editable projection assumption for 2027-2030</x:v>
      </x:c>
      <x:c r="D28" s="35" t="str">
        <x:v>Planning assumption</x:v>
      </x:c>
    </x:row>
    <x:row r="29" ht="39.599998474121094" hidden="0" customHeight="1">
      <x:c r="A29" s="35" t="str">
        <x:v>2026 MFJ standard deduction</x:v>
      </x:c>
      <x:c r="B29" s="37" t="n">
        <x:v>32200</x:v>
      </x:c>
      <x:c r="C29" s="35" t="str">
        <x:v>2026 IRS amount</x:v>
      </x:c>
      <x:c r="D29" s="35" t="str">
        <x:v>IRS Rev. Proc. 2025-32</x:v>
      </x:c>
    </x:row>
    <x:row r="30" ht="52.79999923706055" hidden="0" customHeight="1">
      <x:c r="A30" s="35" t="str">
        <x:v>NIIT threshold - MFJ</x:v>
      </x:c>
      <x:c r="B30" s="37" t="n">
        <x:v>250000</x:v>
      </x:c>
      <x:c r="C30" s="35" t="str">
        <x:v>Statutory threshold; not indexed</x:v>
      </x:c>
      <x:c r="D30" s="35" t="str">
        <x:v>IRS Form 8960 / NIIT</x:v>
      </x:c>
    </x:row>
  </x:sheetData>
  <x:mergeCells>
    <x:mergeCell ref="A1:D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48" hidden="0" customWidth="1"/>
  </x:cols>
  <x:sheetData>
    <x:row r="1">
      <x:c r="A1" s="34" t="str">
        <x:v>Mark &amp; Laura Anthony - 5-Year Federal Tax Projection</x:v>
      </x:c>
      <x:c r="B1" s="34"/>
      <x:c r="C1" s="34"/>
      <x:c r="D1" s="34"/>
      <x:c r="E1" s="34"/>
      <x:c r="F1" s="34"/>
      <x:c r="G1" s="34"/>
    </x:row>
    <x:row r="2">
      <x:c r="A2" s="35"/>
      <x:c r="B2" s="35"/>
      <x:c r="C2" s="35"/>
      <x:c r="D2" s="35"/>
      <x:c r="E2" s="35"/>
      <x:c r="F2" s="35"/>
      <x:c r="G2" s="35"/>
    </x:row>
    <x:row r="3">
      <x:c r="A3" s="14" t="str">
        <x:v>Metric</x:v>
      </x:c>
      <x:c r="B3" s="14" t="str">
        <x:v>2026</x:v>
      </x:c>
      <x:c r="C3" s="14" t="str">
        <x:v>2027</x:v>
      </x:c>
      <x:c r="D3" s="14" t="str">
        <x:v>2028</x:v>
      </x:c>
      <x:c r="E3" s="14" t="str">
        <x:v>2029</x:v>
      </x:c>
      <x:c r="F3" s="14" t="str">
        <x:v>2030</x:v>
      </x:c>
      <x:c r="G3" s="14" t="str">
        <x:v>Notes</x:v>
      </x:c>
    </x:row>
    <x:row r="4">
      <x:c r="A4" s="35" t="str">
        <x:v>Mark salary</x:v>
      </x:c>
      <x:c r="B4" s="60" t="n">
        <x:f>'Inputs &amp; Assumptions'!B7</x:f>
        <x:v>250000</x:v>
      </x:c>
      <x:c r="C4" s="61" t="n">
        <x:f>B4*(1+'Inputs &amp; Assumptions'!$B$27)</x:f>
        <x:v>257500</x:v>
      </x:c>
      <x:c r="D4" s="61" t="n">
        <x:f>C4*(1+'Inputs &amp; Assumptions'!$B$27)</x:f>
        <x:v>265225</x:v>
      </x:c>
      <x:c r="E4" s="61" t="n">
        <x:f>D4*(1+'Inputs &amp; Assumptions'!$B$27)</x:f>
        <x:v>273181.75</x:v>
      </x:c>
      <x:c r="F4" s="61" t="n">
        <x:f>E4*(1+'Inputs &amp; Assumptions'!$B$27)</x:f>
        <x:v>281377.2025</x:v>
      </x:c>
      <x:c r="G4" s="35" t="str">
        <x:v>3% annual growth after 2026</x:v>
      </x:c>
    </x:row>
    <x:row r="5">
      <x:c r="A5" s="35" t="str">
        <x:v>Laura salary</x:v>
      </x:c>
      <x:c r="B5" s="60" t="n">
        <x:f>'Inputs &amp; Assumptions'!B8</x:f>
        <x:v>125000</x:v>
      </x:c>
      <x:c r="C5" s="61" t="n">
        <x:f>B5*(1+'Inputs &amp; Assumptions'!$B$27)</x:f>
        <x:v>128750</x:v>
      </x:c>
      <x:c r="D5" s="61" t="n">
        <x:f>C5*(1+'Inputs &amp; Assumptions'!$B$27)</x:f>
        <x:v>132612.5</x:v>
      </x:c>
      <x:c r="E5" s="61" t="n">
        <x:f>D5*(1+'Inputs &amp; Assumptions'!$B$27)</x:f>
        <x:v>136590.875</x:v>
      </x:c>
      <x:c r="F5" s="61" t="n">
        <x:f>E5*(1+'Inputs &amp; Assumptions'!$B$27)</x:f>
        <x:v>140688.60125</x:v>
      </x:c>
      <x:c r="G5" s="35" t="str">
        <x:v>3% annual growth after 2026</x:v>
      </x:c>
    </x:row>
    <x:row r="6">
      <x:c r="A6" s="35" t="str">
        <x:v>Equity compensation</x:v>
      </x:c>
      <x:c r="B6" s="60" t="n">
        <x:f>'Inputs &amp; Assumptions'!B13</x:f>
        <x:v>100000</x:v>
      </x:c>
      <x:c r="C6" s="61" t="n">
        <x:v>0</x:v>
      </x:c>
      <x:c r="D6" s="61" t="n">
        <x:v>0</x:v>
      </x:c>
      <x:c r="E6" s="61" t="n">
        <x:v>0</x:v>
      </x:c>
      <x:c r="F6" s="61" t="n">
        <x:v>0</x:v>
      </x:c>
      <x:c r="G6" s="35" t="str">
        <x:v>One-time 2026 working scenario; award terms control</x:v>
      </x:c>
    </x:row>
    <x:row r="7">
      <x:c r="A7" s="35" t="str">
        <x:v>Daytona rental income</x:v>
      </x:c>
      <x:c r="B7" s="60" t="n">
        <x:f>'Inputs &amp; Assumptions'!B24</x:f>
        <x:v>10000</x:v>
      </x:c>
      <x:c r="C7" s="61" t="n">
        <x:f>B7*(1+'Inputs &amp; Assumptions'!$B$28)</x:f>
        <x:v>10300</x:v>
      </x:c>
      <x:c r="D7" s="61" t="n">
        <x:f>C7*(1+'Inputs &amp; Assumptions'!$B$28)</x:f>
        <x:v>10609</x:v>
      </x:c>
      <x:c r="E7" s="61" t="n">
        <x:f>D7*(1+'Inputs &amp; Assumptions'!$B$28)</x:f>
        <x:v>10927.27</x:v>
      </x:c>
      <x:c r="F7" s="61" t="n">
        <x:f>E7*(1+'Inputs &amp; Assumptions'!$B$28)</x:f>
        <x:v>11255.0881</x:v>
      </x:c>
      <x:c r="G7" s="35" t="str">
        <x:v>Expenses not provided; conservative gross=taxable assumption</x:v>
      </x:c>
    </x:row>
    <x:row r="8">
      <x:c r="A8" s="35" t="str">
        <x:v>K-1 income - Mark</x:v>
      </x:c>
      <x:c r="B8" s="60" t="n">
        <x:f>'Inputs &amp; Assumptions'!B25</x:f>
        <x:v>20000</x:v>
      </x:c>
      <x:c r="C8" s="61" t="n">
        <x:f>B8*(1+'Inputs &amp; Assumptions'!$B$28)</x:f>
        <x:v>20600</x:v>
      </x:c>
      <x:c r="D8" s="61" t="n">
        <x:f>C8*(1+'Inputs &amp; Assumptions'!$B$28)</x:f>
        <x:v>21218</x:v>
      </x:c>
      <x:c r="E8" s="61" t="n">
        <x:f>D8*(1+'Inputs &amp; Assumptions'!$B$28)</x:f>
        <x:v>21854.54</x:v>
      </x:c>
      <x:c r="F8" s="61" t="n">
        <x:f>E8*(1+'Inputs &amp; Assumptions'!$B$28)</x:f>
        <x:v>22510.1762</x:v>
      </x:c>
      <x:c r="G8" s="35" t="str">
        <x:v>3% annual growth assumption</x:v>
      </x:c>
    </x:row>
    <x:row r="9">
      <x:c r="A9" s="35" t="str">
        <x:v>K-1 income - Laura</x:v>
      </x:c>
      <x:c r="B9" s="60" t="n">
        <x:f>'Inputs &amp; Assumptions'!B26</x:f>
        <x:v>20000</x:v>
      </x:c>
      <x:c r="C9" s="61" t="n">
        <x:f>B9*(1+'Inputs &amp; Assumptions'!$B$28)</x:f>
        <x:v>20600</x:v>
      </x:c>
      <x:c r="D9" s="61" t="n">
        <x:f>C9*(1+'Inputs &amp; Assumptions'!$B$28)</x:f>
        <x:v>21218</x:v>
      </x:c>
      <x:c r="E9" s="61" t="n">
        <x:f>D9*(1+'Inputs &amp; Assumptions'!$B$28)</x:f>
        <x:v>21854.54</x:v>
      </x:c>
      <x:c r="F9" s="61" t="n">
        <x:f>E9*(1+'Inputs &amp; Assumptions'!$B$28)</x:f>
        <x:v>22510.1762</x:v>
      </x:c>
      <x:c r="G9" s="35" t="str">
        <x:v>3% annual growth assumption</x:v>
      </x:c>
    </x:row>
    <x:row r="10">
      <x:c r="A10" s="35" t="str">
        <x:v>Fidelity taxable distributions</x:v>
      </x:c>
      <x:c r="B10" s="60" t="n">
        <x:f>'Inputs &amp; Assumptions'!B23</x:f>
        <x:v>0</x:v>
      </x:c>
      <x:c r="C10" s="61" t="n">
        <x:f>B10</x:f>
        <x:v>0</x:v>
      </x:c>
      <x:c r="D10" s="61" t="n">
        <x:f>C10</x:f>
        <x:v>0</x:v>
      </x:c>
      <x:c r="E10" s="61" t="n">
        <x:f>D10</x:f>
        <x:v>0</x:v>
      </x:c>
      <x:c r="F10" s="61" t="n">
        <x:f>E10</x:f>
        <x:v>0</x:v>
      </x:c>
      <x:c r="G10" s="35" t="str">
        <x:v>Currently zero; enter expected taxable distributions</x:v>
      </x:c>
    </x:row>
    <x:row r="11">
      <x:c r="A11" s="35" t="str">
        <x:v>Gross modeled income</x:v>
      </x:c>
      <x:c r="B11" s="60" t="n">
        <x:f>SUM(B4:B10)</x:f>
        <x:v>525000</x:v>
      </x:c>
      <x:c r="C11" s="61" t="n">
        <x:f>SUM(C4:C10)</x:f>
        <x:v>437750</x:v>
      </x:c>
      <x:c r="D11" s="61" t="n">
        <x:f>SUM(D4:D10)</x:f>
        <x:v>450882.5</x:v>
      </x:c>
      <x:c r="E11" s="61" t="n">
        <x:f>SUM(E4:E10)</x:f>
        <x:v>464408.975</x:v>
      </x:c>
      <x:c r="F11" s="61" t="n">
        <x:f>SUM(F4:F10)</x:f>
        <x:v>478341.24425</x:v>
      </x:c>
      <x:c r="G11" s="35" t="str">
        <x:v>Sum of modeled income</x:v>
      </x:c>
    </x:row>
    <x:row r="12">
      <x:c r="A12" s="35" t="str">
        <x:v>Mark 401(k) deferral</x:v>
      </x:c>
      <x:c r="B12" s="60" t="n">
        <x:f>'Inputs &amp; Assumptions'!B16</x:f>
        <x:v>32500</x:v>
      </x:c>
      <x:c r="C12" s="61" t="n">
        <x:f>B12</x:f>
        <x:v>32500</x:v>
      </x:c>
      <x:c r="D12" s="61" t="n">
        <x:f>C12</x:f>
        <x:v>32500</x:v>
      </x:c>
      <x:c r="E12" s="61" t="n">
        <x:f>D12</x:f>
        <x:v>32500</x:v>
      </x:c>
      <x:c r="F12" s="61" t="n">
        <x:f>E12</x:f>
        <x:v>32500</x:v>
      </x:c>
      <x:c r="G12" s="35" t="str">
        <x:v>Held at 2026 maximum for planning</x:v>
      </x:c>
    </x:row>
    <x:row r="13">
      <x:c r="A13" s="35" t="str">
        <x:v>Laura 401(k) deferral</x:v>
      </x:c>
      <x:c r="B13" s="60" t="n">
        <x:f>'Inputs &amp; Assumptions'!B17</x:f>
        <x:v>24500</x:v>
      </x:c>
      <x:c r="C13" s="61" t="n">
        <x:f>B13</x:f>
        <x:v>24500</x:v>
      </x:c>
      <x:c r="D13" s="61" t="n">
        <x:f>C13</x:f>
        <x:v>24500</x:v>
      </x:c>
      <x:c r="E13" s="61" t="n">
        <x:f>D13</x:f>
        <x:v>24500</x:v>
      </x:c>
      <x:c r="F13" s="61" t="n">
        <x:f>E13</x:f>
        <x:v>24500</x:v>
      </x:c>
      <x:c r="G13" s="35" t="str">
        <x:v>Held at 2026 maximum for planning</x:v>
      </x:c>
    </x:row>
    <x:row r="14">
      <x:c r="A14" s="35" t="str">
        <x:v>HSA deduction</x:v>
      </x:c>
      <x:c r="B14" s="60" t="n">
        <x:f>'Inputs &amp; Assumptions'!B18</x:f>
        <x:v>8750</x:v>
      </x:c>
      <x:c r="C14" s="61" t="n">
        <x:f>B14</x:f>
        <x:v>8750</x:v>
      </x:c>
      <x:c r="D14" s="61" t="n">
        <x:f>C14</x:f>
        <x:v>8750</x:v>
      </x:c>
      <x:c r="E14" s="61" t="n">
        <x:f>D14</x:f>
        <x:v>8750</x:v>
      </x:c>
      <x:c r="F14" s="61" t="n">
        <x:f>E14</x:f>
        <x:v>8750</x:v>
      </x:c>
      <x:c r="G14" s="35" t="str">
        <x:v>Held at 2026 family limit</x:v>
      </x:c>
    </x:row>
    <x:row r="15">
      <x:c r="A15" s="35" t="str">
        <x:v>Projected AGI</x:v>
      </x:c>
      <x:c r="B15" s="60" t="n">
        <x:f>B11-SUM(B12:B14)</x:f>
        <x:v>459250</x:v>
      </x:c>
      <x:c r="C15" s="61" t="n">
        <x:f>C11-SUM(C12:C14)</x:f>
        <x:v>372000</x:v>
      </x:c>
      <x:c r="D15" s="61" t="n">
        <x:f>D11-SUM(D12:D14)</x:f>
        <x:v>385132.5</x:v>
      </x:c>
      <x:c r="E15" s="61" t="n">
        <x:f>E11-SUM(E12:E14)</x:f>
        <x:v>398658.975</x:v>
      </x:c>
      <x:c r="F15" s="61" t="n">
        <x:f>F11-SUM(F12:F14)</x:f>
        <x:v>412591.24425</x:v>
      </x:c>
      <x:c r="G15" s="35" t="str">
        <x:v>Before itemized deductions/credits</x:v>
      </x:c>
    </x:row>
    <x:row r="16">
      <x:c r="A16" s="35" t="str">
        <x:v>Standard deduction</x:v>
      </x:c>
      <x:c r="B16" s="60" t="n">
        <x:f>'Inputs &amp; Assumptions'!B29</x:f>
        <x:v>32200</x:v>
      </x:c>
      <x:c r="C16" s="61" t="n">
        <x:f>B16</x:f>
        <x:v>32200</x:v>
      </x:c>
      <x:c r="D16" s="61" t="n">
        <x:f>C16</x:f>
        <x:v>32200</x:v>
      </x:c>
      <x:c r="E16" s="61" t="n">
        <x:f>D16</x:f>
        <x:v>32200</x:v>
      </x:c>
      <x:c r="F16" s="61" t="n">
        <x:f>E16</x:f>
        <x:v>32200</x:v>
      </x:c>
      <x:c r="G16" s="35" t="str">
        <x:v>2026 law held constant through 2030</x:v>
      </x:c>
    </x:row>
    <x:row r="17">
      <x:c r="A17" s="35" t="str">
        <x:v>Projected taxable income</x:v>
      </x:c>
      <x:c r="B17" s="60" t="n">
        <x:f>MAX(0,B15-B16)</x:f>
        <x:v>427050</x:v>
      </x:c>
      <x:c r="C17" s="61" t="n">
        <x:f>MAX(0,C15-C16)</x:f>
        <x:v>339800</x:v>
      </x:c>
      <x:c r="D17" s="61" t="n">
        <x:f>MAX(0,D15-D16)</x:f>
        <x:v>352932.5</x:v>
      </x:c>
      <x:c r="E17" s="61" t="n">
        <x:f>MAX(0,E15-E16)</x:f>
        <x:v>366458.975</x:v>
      </x:c>
      <x:c r="F17" s="61" t="n">
        <x:f>MAX(0,F15-F16)</x:f>
        <x:v>380391.24425</x:v>
      </x:c>
      <x:c r="G17" s="35" t="str">
        <x:v>AGI less standard deduction</x:v>
      </x:c>
    </x:row>
    <x:row r="18">
      <x:c r="A18" s="35" t="str">
        <x:v>Regular federal income tax</x:v>
      </x:c>
      <x:c r="B18" s="60" t="n">
        <x:f>IF(B17&lt;=24800,B17*10%,IF(B17&lt;=100800,2480+(B17-24800)*12%,IF(B17&lt;=211400,11600+(B17-100800)*22%,IF(B17&lt;=403550,35932+(B17-211400)*24%,IF(B17&lt;=512450,82048+(B17-403550)*32%,IF(B17&lt;=768700,116896+(B17-512450)*35%,206583.5+(B17-768700)*37%))))))</x:f>
        <x:v>89568</x:v>
      </x:c>
      <x:c r="C18" s="61" t="n">
        <x:f>IF(C17&lt;=24800,C17*10%,IF(C17&lt;=100800,2480+(C17-24800)*12%,IF(C17&lt;=211400,11600+(C17-100800)*22%,IF(C17&lt;=403550,35932+(C17-211400)*24%,IF(C17&lt;=512450,82048+(C17-403550)*32%,IF(C17&lt;=768700,116896+(C17-512450)*35%,206583.5+(C17-768700)*37%))))))</x:f>
        <x:v>66748</x:v>
      </x:c>
      <x:c r="D18" s="61" t="n">
        <x:f>IF(D17&lt;=24800,D17*10%,IF(D17&lt;=100800,2480+(D17-24800)*12%,IF(D17&lt;=211400,11600+(D17-100800)*22%,IF(D17&lt;=403550,35932+(D17-211400)*24%,IF(D17&lt;=512450,82048+(D17-403550)*32%,IF(D17&lt;=768700,116896+(D17-512450)*35%,206583.5+(D17-768700)*37%))))))</x:f>
        <x:v>69899.79999999999</x:v>
      </x:c>
      <x:c r="E18" s="61" t="n">
        <x:f>IF(E17&lt;=24800,E17*10%,IF(E17&lt;=100800,2480+(E17-24800)*12%,IF(E17&lt;=211400,11600+(E17-100800)*22%,IF(E17&lt;=403550,35932+(E17-211400)*24%,IF(E17&lt;=512450,82048+(E17-403550)*32%,IF(E17&lt;=768700,116896+(E17-512450)*35%,206583.5+(E17-768700)*37%))))))</x:f>
        <x:v>73146.154</x:v>
      </x:c>
      <x:c r="F18" s="61" t="n">
        <x:f>IF(F17&lt;=24800,F17*10%,IF(F17&lt;=100800,2480+(F17-24800)*12%,IF(F17&lt;=211400,11600+(F17-100800)*22%,IF(F17&lt;=403550,35932+(F17-211400)*24%,IF(F17&lt;=512450,82048+(F17-403550)*32%,IF(F17&lt;=768700,116896+(F17-512450)*35%,206583.5+(F17-768700)*37%))))))</x:f>
        <x:v>76489.89861999999</x:v>
      </x:c>
      <x:c r="G18" s="35" t="str">
        <x:v>2026 MFJ brackets held constant</x:v>
      </x:c>
    </x:row>
    <x:row r="19">
      <x:c r="A19" s="35" t="str">
        <x:v>Estimated NIIT</x:v>
      </x:c>
      <x:c r="B19" s="60" t="n">
        <x:f>3.8%*MIN(SUM(B7:B10),MAX(0,B15-'Inputs &amp; Assumptions'!B30))</x:f>
        <x:v>1900</x:v>
      </x:c>
      <x:c r="C19" s="61" t="n">
        <x:f>3.8%*MIN(SUM(C7:C10),MAX(0,C15-'Inputs &amp; Assumptions'!$B$30))</x:f>
        <x:v>1957</x:v>
      </x:c>
      <x:c r="D19" s="61" t="n">
        <x:f>3.8%*MIN(SUM(D7:D10),MAX(0,D15-'Inputs &amp; Assumptions'!$B$30))</x:f>
        <x:v>2015.71</x:v>
      </x:c>
      <x:c r="E19" s="61" t="n">
        <x:f>3.8%*MIN(SUM(E7:E10),MAX(0,E15-'Inputs &amp; Assumptions'!$B$30))</x:f>
        <x:v>2076.1812999999997</x:v>
      </x:c>
      <x:c r="F19" s="61" t="n">
        <x:f>3.8%*MIN(SUM(F7:F10),MAX(0,F15-'Inputs &amp; Assumptions'!$B$30))</x:f>
        <x:v>2138.466739</x:v>
      </x:c>
      <x:c r="G19" s="35" t="str">
        <x:v>Assumes rental/K-1/Fidelity amounts are net investment income</x:v>
      </x:c>
    </x:row>
    <x:row r="20">
      <x:c r="A20" s="35" t="str">
        <x:v>Projected federal income tax</x:v>
      </x:c>
      <x:c r="B20" s="60" t="n">
        <x:f>B18+B19</x:f>
        <x:v>91468</x:v>
      </x:c>
      <x:c r="C20" s="61" t="n">
        <x:f>C18+C19</x:f>
        <x:v>68705</x:v>
      </x:c>
      <x:c r="D20" s="61" t="n">
        <x:f>D18+D19</x:f>
        <x:v>71915.51</x:v>
      </x:c>
      <x:c r="E20" s="61" t="n">
        <x:f>E18+E19</x:f>
        <x:v>75222.33529999999</x:v>
      </x:c>
      <x:c r="F20" s="61" t="n">
        <x:f>F18+F19</x:f>
        <x:v>78628.36535899999</x:v>
      </x:c>
      <x:c r="G20" s="35" t="str">
        <x:v>Regular income tax + estimated NIIT</x:v>
      </x:c>
    </x:row>
    <x:row r="21">
      <x:c r="A21" s="35" t="str">
        <x:v>Effective federal income tax rate</x:v>
      </x:c>
      <x:c r="B21" s="62" t="n">
        <x:f>IF(B11=0,0,B20/B11)</x:f>
        <x:v>0.1742247619047619</x:v>
      </x:c>
      <x:c r="C21" s="63" t="n">
        <x:f>IF(C11=0,0,C20/C11)</x:f>
        <x:v>0.156950314106225</x:v>
      </x:c>
      <x:c r="D21" s="63" t="n">
        <x:f>IF(D11=0,0,D20/D11)</x:f>
        <x:v>0.15949944830415905</x:v>
      </x:c>
      <x:c r="E21" s="63" t="n">
        <x:f>IF(E11=0,0,E20/E11)</x:f>
        <x:v>0.16197433587496882</x:v>
      </x:c>
      <x:c r="F21" s="63" t="n">
        <x:f>IF(F11=0,0,F20/F11)</x:f>
        <x:v>0.1643771393417744</x:v>
      </x:c>
      <x:c r="G21" s="35" t="str">
        <x:v>Federal income tax / gross modeled income</x:v>
      </x:c>
    </x:row>
  </x:sheetData>
  <x:mergeCells>
    <x:mergeCell ref="A1:G1"/>
  </x:mergeCells>
  <x:pageMargins left="0.7" right="0.7" top="0.75" bottom="0.75" header="0.3" footer="0.3"/>
  <x:drawing xmlns:r="http://schemas.openxmlformats.org/officeDocument/2006/relationships" r:id="R0b94040311fb4bc6"/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52" hidden="0" customWidth="1"/>
    <x:col min="4" max="4" width="52" hidden="0" customWidth="1"/>
  </x:cols>
  <x:sheetData>
    <x:row r="1">
      <x:c r="A1" s="34" t="str">
        <x:v>S'otality Private-Company Equity - Tax Analysis</x:v>
      </x:c>
      <x:c r="B1" s="34"/>
      <x:c r="C1" s="34"/>
      <x:c r="D1" s="34"/>
    </x:row>
    <x:row r="2">
      <x:c r="A2" s="35"/>
      <x:c r="B2" s="35"/>
      <x:c r="C2" s="35"/>
      <x:c r="D2" s="35"/>
    </x:row>
    <x:row r="3">
      <x:c r="A3" s="14" t="str">
        <x:v>Item</x:v>
      </x:c>
      <x:c r="B3" s="14" t="str">
        <x:v>Working value</x:v>
      </x:c>
      <x:c r="C3" s="14" t="str">
        <x:v>Tax significance</x:v>
      </x:c>
      <x:c r="D3" s="14" t="str">
        <x:v>Action needed</x:v>
      </x:c>
    </x:row>
    <x:row r="4">
      <x:c r="A4" s="35" t="str">
        <x:v>Company estimated value</x:v>
      </x:c>
      <x:c r="B4" s="70" t="n">
        <x:v>200000000</x:v>
      </x:c>
      <x:c r="C4" s="35" t="str">
        <x:v>Private-company estimate only</x:v>
      </x:c>
      <x:c r="D4" s="35" t="str">
        <x:v>Obtain award agreement and formal FMV/409A valuation</x:v>
      </x:c>
    </x:row>
    <x:row r="5">
      <x:c r="A5" s="35" t="str">
        <x:v>Equity percentage</x:v>
      </x:c>
      <x:c r="B5" s="71" t="n">
        <x:v>0.0005</x:v>
      </x:c>
      <x:c r="C5" s="35" t="str">
        <x:v>0.05%</x:v>
      </x:c>
      <x:c r="D5" s="35" t="str">
        <x:v>Confirm exact share/unit count and fully diluted percentage</x:v>
      </x:c>
    </x:row>
    <x:row r="6">
      <x:c r="A6" s="35" t="str">
        <x:v>Implied value</x:v>
      </x:c>
      <x:c r="B6" s="70" t="n">
        <x:f>B4*B5</x:f>
        <x:v>100000</x:v>
      </x:c>
      <x:c r="C6" s="35" t="str">
        <x:v>0.05% x $200 million = $100,000</x:v>
      </x:c>
      <x:c r="D6" s="35" t="str">
        <x:v>Not necessarily tax FMV</x:v>
      </x:c>
    </x:row>
    <x:row r="7">
      <x:c r="A7" s="35" t="str">
        <x:v>Effective date</x:v>
      </x:c>
      <x:c r="B7" s="70" t="str">
        <x:v>09/30/2026</x:v>
      </x:c>
      <x:c r="C7" s="35" t="str">
        <x:v>Tax timing depends on award type and vesting</x:v>
      </x:c>
      <x:c r="D7" s="35" t="str">
        <x:v>Confirm restricted stock, RSU, option, profits interest, etc.</x:v>
      </x:c>
    </x:row>
    <x:row r="8">
      <x:c r="A8" s="35" t="str">
        <x:v>2026 compensation scenario</x:v>
      </x:c>
      <x:c r="B8" s="70" t="n">
        <x:f>B6</x:f>
        <x:v>100000</x:v>
      </x:c>
      <x:c r="C8" s="35" t="str">
        <x:v>Model assumes $100,000 ordinary compensation if property becomes substantially vested and Mark paid $0</x:v>
      </x:c>
      <x:c r="D8" s="35" t="str">
        <x:v>Replace with actual W-2/award tax treatment</x:v>
      </x:c>
    </x:row>
    <x:row r="9">
      <x:c r="A9" s="35" t="str">
        <x:v>83(b) election</x:v>
      </x:c>
      <x:c r="B9" s="35" t="str">
        <x:v>Unknown</x:v>
      </x:c>
      <x:c r="C9" s="35" t="str">
        <x:v>Potentially relevant only for restricted property; generally due within 30 days of transfer</x:v>
      </x:c>
      <x:c r="D9" s="35" t="str">
        <x:v>Immediate legal/tax review if restricted stock</x:v>
      </x:c>
    </x:row>
  </x:sheetData>
  <x:mergeCells>
    <x:mergeCell ref="A1:D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0" hidden="0" customWidth="1"/>
    <x:col min="3" max="3" width="20" hidden="0" customWidth="1"/>
    <x:col min="4" max="4" width="70" hidden="0" customWidth="1"/>
  </x:cols>
  <x:sheetData>
    <x:row r="1">
      <x:c r="A1" s="34" t="str">
        <x:v>Backdoor Roth - 2026 Check</x:v>
      </x:c>
      <x:c r="B1" s="34"/>
      <x:c r="C1" s="34"/>
      <x:c r="D1" s="34"/>
    </x:row>
    <x:row r="2">
      <x:c r="A2" s="35"/>
      <x:c r="B2" s="35"/>
      <x:c r="C2" s="35"/>
      <x:c r="D2" s="35"/>
    </x:row>
    <x:row r="3">
      <x:c r="A3" s="14" t="str">
        <x:v>Person</x:v>
      </x:c>
      <x:c r="B3" s="14" t="str">
        <x:v>Planned amount</x:v>
      </x:c>
      <x:c r="C3" s="14" t="str">
        <x:v>2026 IRA contribution limit</x:v>
      </x:c>
      <x:c r="D3" s="14" t="str">
        <x:v>Result / key issue</x:v>
      </x:c>
    </x:row>
    <x:row r="4">
      <x:c r="A4" s="35" t="str">
        <x:v>Mark</x:v>
      </x:c>
      <x:c r="B4" s="70" t="n">
        <x:v>20000</x:v>
      </x:c>
      <x:c r="C4" s="70" t="n">
        <x:v>8600</x:v>
      </x:c>
      <x:c r="D4" s="35" t="str">
        <x:v>If $20,000 is a NEW 2026 IRA contribution, it exceeds the limit by $11,400. A conversion itself is not capped by the IRA contribution limit.</x:v>
      </x:c>
    </x:row>
    <x:row r="5">
      <x:c r="A5" s="35" t="str">
        <x:v>Laura</x:v>
      </x:c>
      <x:c r="B5" s="70" t="n">
        <x:v>20000</x:v>
      </x:c>
      <x:c r="C5" s="70" t="n">
        <x:v>7500</x:v>
      </x:c>
      <x:c r="D5" s="35" t="str">
        <x:v>If $20,000 is a NEW 2026 IRA contribution, it exceeds the limit by $12,500. If Laura is age 50 by year-end, her limit would be $8,600.</x:v>
      </x:c>
    </x:row>
    <x:row r="6">
      <x:c r="A6" s="35"/>
      <x:c r="B6" s="35"/>
      <x:c r="C6" s="35"/>
      <x:c r="D6" s="35"/>
    </x:row>
    <x:row r="7">
      <x:c r="A7" s="35" t="str">
        <x:v>Critical pro-rata check</x:v>
      </x:c>
      <x:c r="B7" s="35" t="str"/>
      <x:c r="C7" s="35" t="str"/>
      <x:c r="D7" s="35" t="str">
        <x:v>Before conversion, determine each spouse's total pre-tax balances in traditional, SEP and SIMPLE IRAs. Form 8606 generally applies the conversion tax calculation across those IRA balances. 401(k) balances are not included in that IRA aggregation.</x:v>
      </x:c>
    </x:row>
  </x:sheetData>
  <x:mergeCells>
    <x:mergeCell ref="A1:D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58" hidden="0" customWidth="1"/>
    <x:col min="5" max="5" width="58" hidden="0" customWidth="1"/>
  </x:cols>
  <x:sheetData>
    <x:row r="1">
      <x:c r="A1" s="34" t="str">
        <x:v>Rental Property and K-1 Review</x:v>
      </x:c>
      <x:c r="B1" s="34"/>
      <x:c r="C1" s="34"/>
      <x:c r="D1" s="34"/>
      <x:c r="E1" s="34"/>
    </x:row>
    <x:row r="2">
      <x:c r="A2" s="35"/>
      <x:c r="B2" s="35"/>
      <x:c r="C2" s="35"/>
      <x:c r="D2" s="35"/>
      <x:c r="E2" s="35"/>
    </x:row>
    <x:row r="3">
      <x:c r="A3" s="14" t="str">
        <x:v>Item</x:v>
      </x:c>
      <x:c r="B3" s="14" t="str">
        <x:v>Amount</x:v>
      </x:c>
      <x:c r="C3" s="14" t="str">
        <x:v>Current projection</x:v>
      </x:c>
      <x:c r="D3" s="14" t="str">
        <x:v>Tax issue</x:v>
      </x:c>
      <x:c r="E3" s="14" t="str">
        <x:v>Needed for final return</x:v>
      </x:c>
    </x:row>
    <x:row r="4">
      <x:c r="A4" s="35" t="str">
        <x:v>Daytona Beach home gross rent</x:v>
      </x:c>
      <x:c r="B4" s="70" t="n">
        <x:v>10000</x:v>
      </x:c>
      <x:c r="C4" s="70" t="n">
        <x:v>10000</x:v>
      </x:c>
      <x:c r="D4" s="35" t="str">
        <x:v>Rented ~10 months and personally used ~2 months. Personal use appears likely to exceed greater of 14 days or 10% of rental days, so vacation-home allocation/limits may apply.</x:v>
      </x:c>
      <x:c r="E4" s="35" t="str">
        <x:v>Rental days, personal days, mortgage interest, tax, insurance, repairs, management fees, depreciation schedule</x:v>
      </x:c>
    </x:row>
    <x:row r="5">
      <x:c r="A5" s="35" t="str">
        <x:v>Mark rental K-1</x:v>
      </x:c>
      <x:c r="B5" s="70" t="n">
        <x:v>20000</x:v>
      </x:c>
      <x:c r="C5" s="70" t="n">
        <x:v>20000</x:v>
      </x:c>
      <x:c r="D5" s="35" t="str">
        <x:v>Assumed taxable/passive; actual K-1 boxes and passive loss carryovers control.</x:v>
      </x:c>
      <x:c r="E5" s="35" t="str">
        <x:v>2026 Schedule K-1 and prior passive loss carryovers</x:v>
      </x:c>
    </x:row>
    <x:row r="6">
      <x:c r="A6" s="35" t="str">
        <x:v>Laura rental K-1</x:v>
      </x:c>
      <x:c r="B6" s="70" t="n">
        <x:v>20000</x:v>
      </x:c>
      <x:c r="C6" s="70" t="n">
        <x:v>20000</x:v>
      </x:c>
      <x:c r="D6" s="35" t="str">
        <x:v>Assumed taxable/passive; actual K-1 boxes and passive loss carryovers control.</x:v>
      </x:c>
      <x:c r="E6" s="35" t="str">
        <x:v>2026 Schedule K-1 and prior passive loss carryovers</x:v>
      </x:c>
    </x:row>
    <x:row r="7">
      <x:c r="A7" s="35" t="str">
        <x:v>Combined modeled rental/K-1 income</x:v>
      </x:c>
      <x:c r="B7" s="70" t="n">
        <x:f>SUM(B4:B6)</x:f>
        <x:v>50000</x:v>
      </x:c>
      <x:c r="C7" s="70" t="n">
        <x:f>SUM(C4:C6)</x:f>
        <x:v>50000</x:v>
      </x:c>
      <x:c r="D7" s="35" t="str">
        <x:v>Used in NIIT estimate as a conservative passive-income assumption.</x:v>
      </x:c>
      <x:c r="E7" s="35" t="str">
        <x:v>Confirm entity type and material participation</x:v>
      </x:c>
    </x:row>
  </x:sheetData>
  <x:mergeCells>
    <x:mergeCell ref="A1:E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58" hidden="0" customWidth="1"/>
  </x:cols>
  <x:sheetData>
    <x:row r="1">
      <x:c r="A1" s="34" t="str">
        <x:v>2026 W-4 / IRS Tax Withholding Estimator Planning - Estimated YTD through Sept. 1</x:v>
      </x:c>
      <x:c r="B1" s="34"/>
      <x:c r="C1" s="34"/>
      <x:c r="D1" s="34"/>
      <x:c r="E1" s="34"/>
    </x:row>
    <x:row r="2">
      <x:c r="A2" s="35"/>
      <x:c r="B2" s="35"/>
      <x:c r="C2" s="35"/>
      <x:c r="D2" s="35"/>
      <x:c r="E2" s="35"/>
    </x:row>
    <x:row r="3">
      <x:c r="A3" s="75" t="str">
        <x:v>Estimator input</x:v>
      </x:c>
      <x:c r="B3" s="75" t="str">
        <x:v>Mark</x:v>
      </x:c>
      <x:c r="C3" s="75" t="str">
        <x:v>Laura</x:v>
      </x:c>
      <x:c r="D3" s="75" t="str">
        <x:v>Combined</x:v>
      </x:c>
      <x:c r="E3" s="75" t="str">
        <x:v>Status</x:v>
      </x:c>
      <x:c r="F3" s="75" t="str">
        <x:v>Method / assumption</x:v>
      </x:c>
    </x:row>
    <x:row r="4">
      <x:c r="A4" s="35" t="str">
        <x:v>Annual gross wages</x:v>
      </x:c>
      <x:c r="B4" s="80" t="n">
        <x:v>250000</x:v>
      </x:c>
      <x:c r="C4" s="80" t="n">
        <x:v>125000</x:v>
      </x:c>
      <x:c r="D4" s="80" t="n">
        <x:v>375000</x:v>
      </x:c>
      <x:c r="E4" s="35" t="str">
        <x:v>Known</x:v>
      </x:c>
      <x:c r="F4" s="35" t="str">
        <x:v>User-provided annual salaries</x:v>
      </x:c>
    </x:row>
    <x:row r="5">
      <x:c r="A5" s="35" t="str">
        <x:v>Estimated YTD gross wages</x:v>
      </x:c>
      <x:c r="B5" s="80" t="n">
        <x:v>167123.2876712329</x:v>
      </x:c>
      <x:c r="C5" s="80" t="n">
        <x:v>83561.64383561644</x:v>
      </x:c>
      <x:c r="D5" s="80" t="n">
        <x:v>250684.93150684933</x:v>
      </x:c>
      <x:c r="E5" s="35" t="str">
        <x:v>Estimated</x:v>
      </x:c>
      <x:c r="F5" s="35" t="str">
        <x:v>244/365 of annual salary</x:v>
      </x:c>
    </x:row>
    <x:row r="6">
      <x:c r="A6" s="35" t="str">
        <x:v>Estimated YTD 401(k) deferrals</x:v>
      </x:c>
      <x:c r="B6" s="80" t="n">
        <x:v>21726.027397260274</x:v>
      </x:c>
      <x:c r="C6" s="80" t="n">
        <x:v>16378.082191780823</x:v>
      </x:c>
      <x:c r="D6" s="80" t="n">
        <x:v>38104.109589041094</x:v>
      </x:c>
      <x:c r="E6" s="35" t="str">
        <x:v>Estimated</x:v>
      </x:c>
      <x:c r="F6" s="35" t="str">
        <x:v>244/365 of modeled annual 401(k) deferrals</x:v>
      </x:c>
    </x:row>
    <x:row r="7">
      <x:c r="A7" s="35" t="str">
        <x:v>Estimated YTD HSA payroll deduction</x:v>
      </x:c>
      <x:c r="B7" s="80" t="n">
        <x:v>5849.315068493151</x:v>
      </x:c>
      <x:c r="C7" s="80" t="n">
        <x:v>0</x:v>
      </x:c>
      <x:c r="D7" s="80" t="n">
        <x:v>5849.315068493151</x:v>
      </x:c>
      <x:c r="E7" s="35" t="str">
        <x:v>Estimated</x:v>
      </x:c>
      <x:c r="F7" s="35" t="str">
        <x:v>Assumed Mark makes the family HSA contribution through payroll</x:v>
      </x:c>
    </x:row>
    <x:row r="8">
      <x:c r="A8" s="35" t="str">
        <x:v>Estimated YTD federal taxable wages</x:v>
      </x:c>
      <x:c r="B8" s="80" t="n">
        <x:v>139547.94520547945</x:v>
      </x:c>
      <x:c r="C8" s="80" t="n">
        <x:v>67183.56164383562</x:v>
      </x:c>
      <x:c r="D8" s="80" t="n">
        <x:v>206731.50684931508</x:v>
      </x:c>
      <x:c r="E8" s="35" t="str">
        <x:v>Estimated</x:v>
      </x:c>
      <x:c r="F8" s="35" t="str">
        <x:v>Gross wages less modeled 401(k); Mark also less modeled HSA</x:v>
      </x:c>
    </x:row>
    <x:row r="9">
      <x:c r="A9" s="35" t="str">
        <x:v>Estimated YTD federal income tax withheld</x:v>
      </x:c>
      <x:c r="B9" s="80" t="n">
        <x:v>25960.26301369863</x:v>
      </x:c>
      <x:c r="C9" s="80" t="n">
        <x:v>8877.589041095891</x:v>
      </x:c>
      <x:c r="D9" s="80" t="n">
        <x:v>34837.85205479452</x:v>
      </x:c>
      <x:c r="E9" s="35" t="str">
        <x:v>Estimated</x:v>
      </x:c>
      <x:c r="F9" s="35" t="str">
        <x:v>2026 Pub. 15-T MFJ Step 2 checkbox method, prorated through Sept. 1</x:v>
      </x:c>
    </x:row>
    <x:row r="10">
      <x:c r="A10" s="35" t="str">
        <x:v>Annualized withholding at current modeled payroll</x:v>
      </x:c>
      <x:c r="B10" s="80" t="n">
        <x:v>38834</x:v>
      </x:c>
      <x:c r="C10" s="80" t="n">
        <x:v>13280</x:v>
      </x:c>
      <x:c r="D10" s="80" t="n">
        <x:v>52114</x:v>
      </x:c>
      <x:c r="E10" s="35" t="str">
        <x:v>Estimated</x:v>
      </x:c>
      <x:c r="F10" s="35" t="str">
        <x:v>Before special handling of Sept. 30 equity compensation</x:v>
      </x:c>
    </x:row>
    <x:row r="11">
      <x:c r="A11" s="35" t="str">
        <x:v>Equity compensation YTD at Sept. 1</x:v>
      </x:c>
      <x:c r="B11" s="80" t="n">
        <x:v>0</x:v>
      </x:c>
      <x:c r="C11" s="80" t="n">
        <x:v>0</x:v>
      </x:c>
      <x:c r="D11" s="80" t="n">
        <x:v>0</x:v>
      </x:c>
      <x:c r="E11" s="35" t="str">
        <x:v>Known timing</x:v>
      </x:c>
      <x:c r="F11" s="35" t="str">
        <x:v>Equity effective Sept. 30, so excluded from Sept. 1 YTD</x:v>
      </x:c>
    </x:row>
    <x:row r="12">
      <x:c r="A12" s="35" t="str">
        <x:v>Projected equity compensation after Sept. 1</x:v>
      </x:c>
      <x:c r="B12" s="80" t="n">
        <x:v>100000</x:v>
      </x:c>
      <x:c r="C12" s="80" t="n">
        <x:v>0</x:v>
      </x:c>
      <x:c r="D12" s="80" t="n">
        <x:v>100000</x:v>
      </x:c>
      <x:c r="E12" s="35" t="str">
        <x:v>Working scenario</x:v>
      </x:c>
      <x:c r="F12" s="35" t="str">
        <x:v>0.05% x $200M; actual tax value/timing depends on award terms</x:v>
      </x:c>
    </x:row>
    <x:row r="13">
      <x:c r="A13" s="35" t="str">
        <x:v>Projected 2026 federal income tax</x:v>
      </x:c>
      <x:c r="B13" s="80" t="str"/>
      <x:c r="C13" s="80" t="str"/>
      <x:c r="D13" s="80" t="n">
        <x:v>91468</x:v>
      </x:c>
      <x:c r="E13" s="35" t="str">
        <x:v>Projection</x:v>
      </x:c>
      <x:c r="F13" s="35" t="str">
        <x:v>From 5-Year Projection tab</x:v>
      </x:c>
    </x:row>
    <x:row r="14">
      <x:c r="A14" s="35" t="str">
        <x:v>Estimated remaining federal tax less annualized wage withholding</x:v>
      </x:c>
      <x:c r="B14" s="80" t="str"/>
      <x:c r="C14" s="80" t="str"/>
      <x:c r="D14" s="80" t="n">
        <x:v>39354</x:v>
      </x:c>
      <x:c r="E14" s="35" t="str">
        <x:v>Planning gap</x:v>
      </x:c>
      <x:c r="F14" s="35" t="str">
        <x:v>Not the final W-4 adjustment; equity withholding and estimated payments may reduce it</x:v>
      </x:c>
    </x:row>
    <x:row r="15">
      <x:c r="A15" s="35" t="str">
        <x:v>IRS tool</x:v>
      </x:c>
      <x:c r="B15" s="35" t="str">
        <x:v>Tax Withholding Estimator</x:v>
      </x:c>
      <x:c r="C15" s="35" t="str"/>
      <x:c r="D15" s="35" t="str">
        <x:v>https://apps.irs.gov/app/tax-withholding-estimator/</x:v>
      </x:c>
      <x:c r="E15" s="35" t="str"/>
    </x:row>
    <x:row r="16">
      <x:c r="A16" s="35" t="str">
        <x:v>Purpose</x:v>
      </x:c>
      <x:c r="B16" s="35" t="str">
        <x:v>Compare projected tax with current withholding and decide whether to submit revised Form W-4.</x:v>
      </x:c>
      <x:c r="C16" s="35" t="str"/>
      <x:c r="D16" s="35" t="str">
        <x:v>https://www.irs.gov/payments/tax-withholding</x:v>
      </x:c>
      <x:c r="E16" s="35" t="str"/>
    </x:row>
    <x:row r="17">
      <x:c r="A17" s="82" t="str">
        <x:v>YTD ESTIMATE ASSUMPTIONS - replace with actual paystub figures when available</x:v>
      </x:c>
      <x:c r="B17" s="82"/>
      <x:c r="C17" s="82"/>
      <x:c r="D17" s="82"/>
      <x:c r="E17" s="82"/>
      <x:c r="F17" s="82"/>
    </x:row>
    <x:row r="18">
      <x:c r="A18" s="84" t="str">
        <x:v>As-of date</x:v>
      </x:c>
      <x:c r="B18" s="85" t="str">
        <x:v>09/01/2026</x:v>
      </x:c>
      <x:c r="C18" s="85" t="str">
        <x:v>244 calendar days of 365 = 66.85% of year</x:v>
      </x:c>
    </x:row>
    <x:row r="19">
      <x:c r="A19" s="84" t="str">
        <x:v>Pay assumption</x:v>
      </x:c>
      <x:c r="B19" s="85" t="str">
        <x:v>Even throughout year</x:v>
      </x:c>
      <x:c r="C19" s="85" t="str">
        <x:v>No unpaid leave, mid-year raise, bonus, commissions, or irregular payroll assumed</x:v>
      </x:c>
    </x:row>
    <x:row r="20">
      <x:c r="A20" s="84" t="str">
        <x:v>W-4 assumption</x:v>
      </x:c>
      <x:c r="B20" s="85" t="str">
        <x:v>MFJ + Step 2 checkbox</x:v>
      </x:c>
      <x:c r="C20" s="85" t="str">
        <x:v>Both spouses work; used 2026 IRS Publication 15-T Step 2 checkbox schedule</x:v>
      </x:c>
    </x:row>
    <x:row r="21">
      <x:c r="A21" s="84" t="str">
        <x:v>Credits on W-4 Step 3</x:v>
      </x:c>
      <x:c r="B21" s="85" t="str">
        <x:v>$0</x:v>
      </x:c>
      <x:c r="C21" s="85" t="str">
        <x:v>Adult children not assumed as qualifying dependents based only on facts provided</x:v>
      </x:c>
    </x:row>
    <x:row r="22">
      <x:c r="A22" s="84" t="str">
        <x:v>Additional W-4 withholding Step 4(c)</x:v>
      </x:c>
      <x:c r="B22" s="85" t="str">
        <x:v>$0</x:v>
      </x:c>
      <x:c r="C22" s="85" t="str">
        <x:v>No existing additional withholding amount was provided</x:v>
      </x:c>
    </x:row>
  </x:sheetData>
  <x:mergeCells>
    <x:mergeCell ref="A1:E1"/>
    <x:mergeCell ref="A17:F17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72" hidden="0" customWidth="1"/>
    <x:col min="3" max="3" width="54" hidden="0" customWidth="1"/>
  </x:cols>
  <x:sheetData>
    <x:row r="1">
      <x:c r="A1" s="34" t="str">
        <x:v>IRS References Used</x:v>
      </x:c>
      <x:c r="B1" s="34"/>
      <x:c r="C1" s="34"/>
    </x:row>
    <x:row r="2">
      <x:c r="A2" s="35"/>
      <x:c r="B2" s="35"/>
      <x:c r="C2" s="35"/>
    </x:row>
    <x:row r="3">
      <x:c r="A3" s="14" t="str">
        <x:v>Topic</x:v>
      </x:c>
      <x:c r="B3" s="14" t="str">
        <x:v>IRS URL</x:v>
      </x:c>
      <x:c r="C3" s="14" t="str">
        <x:v>What it supports</x:v>
      </x:c>
    </x:row>
    <x:row r="4">
      <x:c r="A4" s="35" t="str">
        <x:v>2026 tax brackets &amp; standard deduction</x:v>
      </x:c>
      <x:c r="B4" s="35" t="str">
        <x:v>https://www.irs.gov/newsroom/irs-releases-tax-inflation-adjustments-for-tax-year-2026-including-amendments-from-the-one-big-beautiful-bill</x:v>
      </x:c>
      <x:c r="C4" s="35" t="str">
        <x:v>MFJ standard deduction $32,200 and 2026 tax brackets</x:v>
      </x:c>
    </x:row>
    <x:row r="5">
      <x:c r="A5" s="35" t="str">
        <x:v>2026 retirement limits</x:v>
      </x:c>
      <x:c r="B5" s="35" t="str">
        <x:v>https://www.irs.gov/newsroom/401k-limit-increases-to-24500-for-2026-ira-limit-increases-to-7500</x:v>
      </x:c>
      <x:c r="C5" s="35" t="str">
        <x:v>401(k) $24,500; catch-up $8,000; IRA $7,500; IRA catch-up $1,100</x:v>
      </x:c>
    </x:row>
    <x:row r="6">
      <x:c r="A6" s="35" t="str">
        <x:v>IRA contribution limits</x:v>
      </x:c>
      <x:c r="B6" s="35" t="str">
        <x:v>https://www.irs.gov/retirement-plans/plan-participant-employee/retirement-topics-ira-contribution-limits</x:v>
      </x:c>
      <x:c r="C6" s="35" t="str">
        <x:v>2026 IRA total $7,500 or $8,600 age 50+</x:v>
      </x:c>
    </x:row>
    <x:row r="7">
      <x:c r="A7" s="35" t="str">
        <x:v>Form 8606 / Roth conversion</x:v>
      </x:c>
      <x:c r="B7" s="35" t="str">
        <x:v>https://www.irs.gov/instructions/i8606</x:v>
      </x:c>
      <x:c r="C7" s="35" t="str">
        <x:v>Nondeductible IRA contributions and Roth conversions</x:v>
      </x:c>
    </x:row>
    <x:row r="8">
      <x:c r="A8" s="35" t="str">
        <x:v>Restricted property / equity compensation</x:v>
      </x:c>
      <x:c r="B8" s="35" t="str">
        <x:v>https://www.irs.gov/publications/p525</x:v>
      </x:c>
      <x:c r="C8" s="35" t="str">
        <x:v>Compensation property, vesting, restricted property and 83(b) concepts</x:v>
      </x:c>
    </x:row>
    <x:row r="9">
      <x:c r="A9" s="35" t="str">
        <x:v>Vacation rental rules</x:v>
      </x:c>
      <x:c r="B9" s="35" t="str">
        <x:v>https://www.irs.gov/publications/p527</x:v>
      </x:c>
      <x:c r="C9" s="35" t="str">
        <x:v>Personal-use/rental allocation and vacation-home rules</x:v>
      </x:c>
    </x:row>
    <x:row r="10">
      <x:c r="A10" s="35" t="str">
        <x:v>NIIT</x:v>
      </x:c>
      <x:c r="B10" s="35" t="str">
        <x:v>https://www.irs.gov/individuals/net-investment-income-tax</x:v>
      </x:c>
      <x:c r="C10" s="35" t="str">
        <x:v>3.8% NIIT and $250,000 MFJ threshold</x:v>
      </x:c>
    </x:row>
    <x:row r="11">
      <x:c r="A11" s="35" t="str">
        <x:v>HSA limits</x:v>
      </x:c>
      <x:c r="B11" s="35" t="str">
        <x:v>https://www.irs.gov/publications/p969</x:v>
      </x:c>
      <x:c r="C11" s="35" t="str">
        <x:v>2026 family HSA limit $8,750</x:v>
      </x:c>
    </x:row>
    <x:row r="12">
      <x:c r="A12" s="35" t="str">
        <x:v>Dependents</x:v>
      </x:c>
      <x:c r="B12" s="35" t="str">
        <x:v>https://www.irs.gov/credits-deductions/individuals/dependents</x:v>
      </x:c>
      <x:c r="C12" s="35" t="str">
        <x:v>Qualifying child/relative tests</x:v>
      </x:c>
    </x:row>
    <x:row r="13">
      <x:c r="A13" s="35" t="str">
        <x:v>Tax Withholding Estimator</x:v>
      </x:c>
      <x:c r="B13" s="35" t="str">
        <x:v>https://apps.irs.gov/app/tax-withholding-estimator/</x:v>
      </x:c>
      <x:c r="C13" s="35" t="str">
        <x:v>IRS online withholding estimator</x:v>
      </x:c>
    </x:row>
    <x:row r="14">
      <x:c r="A14" t="str">
        <x:v>2026 federal withholding methods</x:v>
      </x:c>
      <x:c r="B14" t="str">
        <x:v>https://www.irs.gov/publications/p15t</x:v>
      </x:c>
      <x:c r="C14" t="str">
        <x:v>2026 Publication 15-T percentage method tables used for modeled YTD withholding</x:v>
      </x:c>
    </x:row>
  </x:sheetData>
  <x:mergeCells>
    <x:mergeCell ref="A1:C1"/>
  </x:mergeCells>
  <x:pageMargins left="0.7" right="0.7" top="0.75" bottom="0.75" header="0.3" footer="0.3"/>
</x:worksheet>
</file>